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d.docs.live.net/e8b3454e163f42d4/Documentos/3. Edicapacitación/Diplomado en actualización tributaria 2025/"/>
    </mc:Choice>
  </mc:AlternateContent>
  <xr:revisionPtr revIDLastSave="866" documentId="8_{64D62AB2-DCAB-42D2-85C9-81F9D4EC8827}" xr6:coauthVersionLast="47" xr6:coauthVersionMax="47" xr10:uidLastSave="{65A6C609-2F87-43E4-B291-A449DBB56C75}"/>
  <bookViews>
    <workbookView xWindow="-110" yWindow="-110" windowWidth="19420" windowHeight="10300" firstSheet="2" activeTab="2" xr2:uid="{00000000-000D-0000-FFFF-FFFF00000000}"/>
  </bookViews>
  <sheets>
    <sheet name="Planteamiento (1)" sheetId="1" r:id="rId1"/>
    <sheet name="Planteamiento (2)" sheetId="2" r:id="rId2"/>
    <sheet name="Planteamiento (3)" sheetId="6" r:id="rId3"/>
    <sheet name="Planteamiento (4)" sheetId="13" r:id="rId4"/>
    <sheet name="Desarrollo 1" sheetId="14" r:id="rId5"/>
    <sheet name="Desarrollo 2" sheetId="15" r:id="rId6"/>
  </sheets>
  <definedNames>
    <definedName name="_xlnm.Print_Area" localSheetId="4">'Desarrollo 1'!$A$2:$D$30</definedName>
    <definedName name="_xlnm.Print_Area" localSheetId="5">'Desarrollo 2'!$A$1:$J$49</definedName>
    <definedName name="_xlnm.Print_Area" localSheetId="0">'Planteamiento (1)'!$A$1:$H$64</definedName>
    <definedName name="_xlnm.Print_Area" localSheetId="1">'Planteamiento (2)'!$A$1:$E$30</definedName>
    <definedName name="_xlnm.Print_Area" localSheetId="2">'Planteamiento (3)'!$A$1:$M$28</definedName>
    <definedName name="_xlnm.Print_Area" localSheetId="3">'Planteamiento (4)'!$A$1:$F$30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 i="15" l="1"/>
  <c r="C41" i="15" s="1"/>
  <c r="A23" i="15"/>
  <c r="C23" i="15" s="1"/>
  <c r="D45" i="15" s="1"/>
  <c r="D41" i="15" s="1"/>
  <c r="B23" i="15"/>
  <c r="B20" i="15"/>
  <c r="A20" i="15"/>
  <c r="C20" i="15" s="1"/>
  <c r="C17" i="15"/>
  <c r="C10" i="15"/>
  <c r="F10" i="15" s="1"/>
  <c r="F11" i="15" s="1"/>
  <c r="F26" i="15" s="1"/>
  <c r="F30" i="15" s="1"/>
  <c r="F34" i="15" s="1"/>
  <c r="J9" i="15"/>
  <c r="J10" i="15" s="1"/>
  <c r="J11" i="15" s="1"/>
  <c r="J26" i="15" s="1"/>
  <c r="G9" i="15"/>
  <c r="G10" i="15" s="1"/>
  <c r="G11" i="15" s="1"/>
  <c r="E9" i="15"/>
  <c r="E10" i="15" s="1"/>
  <c r="F24" i="13"/>
  <c r="E24" i="13"/>
  <c r="B26" i="14"/>
  <c r="D26" i="14"/>
  <c r="C26" i="14"/>
  <c r="D24" i="14"/>
  <c r="D22" i="14"/>
  <c r="D17" i="14"/>
  <c r="D16" i="14"/>
  <c r="D13" i="14"/>
  <c r="D12" i="14"/>
  <c r="D11" i="14"/>
  <c r="D9" i="14"/>
  <c r="C24" i="14"/>
  <c r="C22" i="14"/>
  <c r="C12" i="14"/>
  <c r="C19" i="14" s="1"/>
  <c r="C17" i="14"/>
  <c r="C9" i="14"/>
  <c r="B13" i="14"/>
  <c r="B22" i="14"/>
  <c r="B17" i="14"/>
  <c r="B12" i="14"/>
  <c r="B16" i="14"/>
  <c r="B11" i="14"/>
  <c r="B9" i="14"/>
  <c r="D5" i="14"/>
  <c r="E20" i="13"/>
  <c r="E19" i="13"/>
  <c r="E14" i="13"/>
  <c r="F14" i="13" s="1"/>
  <c r="C11" i="2"/>
  <c r="D43" i="15" l="1"/>
  <c r="H10" i="15"/>
  <c r="H11" i="15" s="1"/>
  <c r="H26" i="15" s="1"/>
  <c r="H30" i="15" s="1"/>
  <c r="D10" i="15"/>
  <c r="E11" i="15"/>
  <c r="H33" i="15"/>
  <c r="H34" i="15" s="1"/>
  <c r="C21" i="15"/>
  <c r="G26" i="15"/>
  <c r="E15" i="15"/>
  <c r="D15" i="15" s="1"/>
  <c r="D29" i="15"/>
  <c r="D9" i="15"/>
  <c r="D19" i="14"/>
  <c r="B19" i="14"/>
  <c r="B24" i="14" s="1"/>
  <c r="F22" i="13"/>
  <c r="D11" i="15" l="1"/>
  <c r="G29" i="15"/>
  <c r="E29" i="15" s="1"/>
  <c r="E13" i="15"/>
  <c r="D13" i="15" s="1"/>
  <c r="D26" i="15" s="1"/>
  <c r="D30" i="15" s="1"/>
  <c r="J7" i="15"/>
  <c r="J29" i="15" l="1"/>
  <c r="J30" i="15" s="1"/>
  <c r="J33" i="15" s="1"/>
  <c r="G30" i="15"/>
  <c r="E26" i="15"/>
  <c r="E30" i="15" s="1"/>
  <c r="J34" i="15" l="1"/>
  <c r="E33" i="15"/>
  <c r="G33" i="15"/>
  <c r="G34" i="15"/>
  <c r="D33" i="15" l="1"/>
  <c r="D34" i="15" s="1"/>
  <c r="E34" i="15"/>
</calcChain>
</file>

<file path=xl/sharedStrings.xml><?xml version="1.0" encoding="utf-8"?>
<sst xmlns="http://schemas.openxmlformats.org/spreadsheetml/2006/main" count="213" uniqueCount="173">
  <si>
    <t>Cuentas</t>
  </si>
  <si>
    <t>Deudor</t>
  </si>
  <si>
    <t>Acreedor</t>
  </si>
  <si>
    <t>Activo</t>
  </si>
  <si>
    <t>Pasivo</t>
  </si>
  <si>
    <t>Pérdida</t>
  </si>
  <si>
    <t>Ganancia</t>
  </si>
  <si>
    <t>Nota 2</t>
  </si>
  <si>
    <t>Nota 3</t>
  </si>
  <si>
    <t>Nota 1</t>
  </si>
  <si>
    <t>Resultados acumulados</t>
  </si>
  <si>
    <t>Bancos</t>
  </si>
  <si>
    <t>Valores negociables</t>
  </si>
  <si>
    <t>Nota</t>
  </si>
  <si>
    <t>Impuestos por recuperar</t>
  </si>
  <si>
    <t>$</t>
  </si>
  <si>
    <t>Cuentas por pagar</t>
  </si>
  <si>
    <t>Provisión impuesto renta</t>
  </si>
  <si>
    <t>Capital autorizado</t>
  </si>
  <si>
    <t>Remuneraciones</t>
  </si>
  <si>
    <t>Gastos de administración</t>
  </si>
  <si>
    <t xml:space="preserve">Depreciación </t>
  </si>
  <si>
    <t>Ajuste valor de mercado</t>
  </si>
  <si>
    <t>Resultado empresas relacionadas</t>
  </si>
  <si>
    <t xml:space="preserve">Impuestos </t>
  </si>
  <si>
    <t>Reajustes</t>
  </si>
  <si>
    <t>Notas relevantes</t>
  </si>
  <si>
    <t>Saldo final</t>
  </si>
  <si>
    <t>Otros antecedentes</t>
  </si>
  <si>
    <t>Inversión en sociedades</t>
  </si>
  <si>
    <t>Bienes inmuebles</t>
  </si>
  <si>
    <t>Ingresos por arrendamiento</t>
  </si>
  <si>
    <t>Dividendos percibidos</t>
  </si>
  <si>
    <t>Provisión impuesto a la renta del ejercicio</t>
  </si>
  <si>
    <t>Subtotales</t>
  </si>
  <si>
    <t>Totales</t>
  </si>
  <si>
    <t>Deudores varios</t>
  </si>
  <si>
    <t>Otros activos</t>
  </si>
  <si>
    <t>Otros ingresos</t>
  </si>
  <si>
    <t>CM capital propio tributario</t>
  </si>
  <si>
    <t>Septiembre</t>
  </si>
  <si>
    <t>Octubre</t>
  </si>
  <si>
    <t>Noviembre</t>
  </si>
  <si>
    <t>Diciembre</t>
  </si>
  <si>
    <t>Se pide:</t>
  </si>
  <si>
    <t>Ene</t>
  </si>
  <si>
    <t>Feb</t>
  </si>
  <si>
    <t>Mar</t>
  </si>
  <si>
    <t>Abr</t>
  </si>
  <si>
    <t>May</t>
  </si>
  <si>
    <t>Jun</t>
  </si>
  <si>
    <t>Jul</t>
  </si>
  <si>
    <t>Ago</t>
  </si>
  <si>
    <t>Sep</t>
  </si>
  <si>
    <t>Oct</t>
  </si>
  <si>
    <t>Nov</t>
  </si>
  <si>
    <t>Dic</t>
  </si>
  <si>
    <t>Capital Inicial</t>
  </si>
  <si>
    <t>Enero</t>
  </si>
  <si>
    <t>Febrero</t>
  </si>
  <si>
    <t>Marzo</t>
  </si>
  <si>
    <t>Abril</t>
  </si>
  <si>
    <t>Mayo</t>
  </si>
  <si>
    <t>Junio</t>
  </si>
  <si>
    <t>Julio</t>
  </si>
  <si>
    <t>Agosto</t>
  </si>
  <si>
    <t>%</t>
  </si>
  <si>
    <t>Balance de ocho columnas (previo a la división)</t>
  </si>
  <si>
    <t>Patrimonio asignado a la nueva sociedad</t>
  </si>
  <si>
    <t>Patrimonio contable de la sociedad que se divide, antes de la división</t>
  </si>
  <si>
    <t>Patrimonio contable de la sociedad que se divide, posterior a la división</t>
  </si>
  <si>
    <t>Resultado asignado división</t>
  </si>
  <si>
    <t>Saldo en registro DDAN</t>
  </si>
  <si>
    <t>Saldo en registro REX (rentas afectadas con impuesto sustitutivo FUT)</t>
  </si>
  <si>
    <t>Depreciación acumulada</t>
  </si>
  <si>
    <t>SAC</t>
  </si>
  <si>
    <t>Detalle</t>
  </si>
  <si>
    <t>Control</t>
  </si>
  <si>
    <t>REX</t>
  </si>
  <si>
    <t>Porcentaje del patrimonio contable asignado en la división y el que se mantiene en la sociedad dividida</t>
  </si>
  <si>
    <t>Determine el capital propio tributario a la fecha de la división</t>
  </si>
  <si>
    <t>Determine la proporción de la renta líquida imponible que se asigna a la nueva sociedad producto de la división</t>
  </si>
  <si>
    <t>Determine el porcentaje del capital propio tributario que corresponde determinar por la división</t>
  </si>
  <si>
    <t>Determine los registros de rentas empresariales a la fecha de la división</t>
  </si>
  <si>
    <t>Determine los saldos de los registros que se asignan a la nueva sociedad.</t>
  </si>
  <si>
    <t>Comente respecto de los efectos fiscales que se originan producto de la división</t>
  </si>
  <si>
    <t xml:space="preserve"> (nueva sociedad, que nace de la división).  Activos y pasivos que se asignan en la división</t>
  </si>
  <si>
    <t>Resultado</t>
  </si>
  <si>
    <t>Asuma que no existe diferencia en la valorización tributaria y financiera de los activos fijos</t>
  </si>
  <si>
    <t>Agregados:</t>
  </si>
  <si>
    <t>Deducción:</t>
  </si>
  <si>
    <t>CPI</t>
  </si>
  <si>
    <t>RAI</t>
  </si>
  <si>
    <t>DDAN</t>
  </si>
  <si>
    <t xml:space="preserve">REX </t>
  </si>
  <si>
    <t>INR</t>
  </si>
  <si>
    <t>Desde el 01.01.2017</t>
  </si>
  <si>
    <t>IS FUT</t>
  </si>
  <si>
    <t>TALLER - CUANTIFICACIÓN DE LOS EFECTOS TRIBUTARIOS EN LA DIVISIÓN</t>
  </si>
  <si>
    <t>Saldo en registro SAC (con obligación de restitución y con derecho a devolución)</t>
  </si>
  <si>
    <t>Dividendos</t>
  </si>
  <si>
    <t>CM inversión tributaria inversiones</t>
  </si>
  <si>
    <t>Pérdida ajuste contable inversiones</t>
  </si>
  <si>
    <t>CM valores negociables</t>
  </si>
  <si>
    <t>Ajuste valor mercado valores negociables</t>
  </si>
  <si>
    <t>Dividendos percibidos (contabilizados en ingreso)</t>
  </si>
  <si>
    <t>Provisión impuesto a la renta</t>
  </si>
  <si>
    <t>Multas fiscal (actualizados)</t>
  </si>
  <si>
    <t>Nota 3:  Detalle cuenta "Impuestos" (resultado)</t>
  </si>
  <si>
    <t>La renta líquida determinada por la empresa a la fecha de la división es la siguiente</t>
  </si>
  <si>
    <t>Empresa "Alfa S.A."</t>
  </si>
  <si>
    <t>Producto de la división nacerá una nueva sociedad, la cual se denominará Empresa Beta S.A, con giro de inversiones.  A esta nueva sociedad se asignarán valores negociables y determinadas obligaciones, según se indica más adelante.</t>
  </si>
  <si>
    <t>La división se realiza producto de un requerimiento particular de nuevos accionistas, que pretenden inyectar recursos para potenciar la inversión en valores negociales y otros títulos de oferta pública, que son los activos que se asignarán a la nueva sociedad.  Estos nuevos accionistas no están interesados en invertir en la sociedad, producto de los riesgos de la actividad inmobiliaria y la inversión en sociedades relacionadas que actualmente se encuentran en el patrimonio de Empresa Alfa S.A.</t>
  </si>
  <si>
    <t>Empresa "Beta S.A."</t>
  </si>
  <si>
    <t>Empresa Alfa S.A.</t>
  </si>
  <si>
    <t>Tabla - variación del IPC, año comercial 2024</t>
  </si>
  <si>
    <t>De acuerdo a Junta Extraordinaria de accionistas de fecha 30 de noviembre de 2024, escriturada a igual fecha, se acordó la división de Empresa Alfa S.A. Esta sociedad es un contribuyente que determina sus rentas mediante contabilidad completa, sujeta al régimen general del artículo 14 letra A) de la Ley de la Renta.</t>
  </si>
  <si>
    <t>Al 30 de noviembre de 2024</t>
  </si>
  <si>
    <t>Multas por atraso en pago impuestos (agosto 2024)</t>
  </si>
  <si>
    <t>Impuesto de timbres y estampillas (diciembre 2024)</t>
  </si>
  <si>
    <t>El capital propio tributario, declarado en el año tributario 2024 fue</t>
  </si>
  <si>
    <t>Dividendos distribuidos en septiembre de 2024</t>
  </si>
  <si>
    <t>RAI al 31.12.2023</t>
  </si>
  <si>
    <t>Capital pagado, actualizado al 31.12.2023</t>
  </si>
  <si>
    <t>Resultado contable al 30 de noviembre de 2024</t>
  </si>
  <si>
    <t>Resultado tributario al 30 de noviembre de 2024 (fecha de división)</t>
  </si>
  <si>
    <t>Nota 1:  Valorización tributaria inversión en sociedades, al 30.11.2024</t>
  </si>
  <si>
    <t>Nota 2:  Valorización tributaria valores negociables, al 30.11.2024</t>
  </si>
  <si>
    <t>Desarrollo</t>
  </si>
  <si>
    <t xml:space="preserve">Determinación del capital propio tributario </t>
  </si>
  <si>
    <t>A la fecha de la división</t>
  </si>
  <si>
    <t>(antes de la división)</t>
  </si>
  <si>
    <t>Empresa Beta S.A.</t>
  </si>
  <si>
    <t>(nueva sociedad)</t>
  </si>
  <si>
    <t>(despúes de la división)</t>
  </si>
  <si>
    <t>Menos:</t>
  </si>
  <si>
    <t>Más:</t>
  </si>
  <si>
    <t>Porcentaje de distribución del CPT</t>
  </si>
  <si>
    <t xml:space="preserve">Registros Tributarios de Rentas Empresariales </t>
  </si>
  <si>
    <t>Al 30 de noviembre de 2024 (fecha de la división)</t>
  </si>
  <si>
    <t>Saldos iniciales</t>
  </si>
  <si>
    <t>CPT a la división</t>
  </si>
  <si>
    <t>Saldos antes de imputaciones</t>
  </si>
  <si>
    <t>Capital efectivo (activo depurado)</t>
  </si>
  <si>
    <t>Valorización contable de los valores negociables</t>
  </si>
  <si>
    <t>Valorización tributaria de los valores negociables</t>
  </si>
  <si>
    <t>Depreciación acumulada activos fijos</t>
  </si>
  <si>
    <t>Relator: Gustavo Pérez P.</t>
  </si>
  <si>
    <t>Total de activos:</t>
  </si>
  <si>
    <t>Menos:  Pasivo exigible</t>
  </si>
  <si>
    <t>Capital propio tributario</t>
  </si>
  <si>
    <t>Valorización contable de las inversiones en empresas</t>
  </si>
  <si>
    <t>Valorización tributaria de las inversiones en empresas</t>
  </si>
  <si>
    <t>Lo anterior implica:</t>
  </si>
  <si>
    <t>Asignación del resultado tributario a "Beta S.A." (nueva sociedad)</t>
  </si>
  <si>
    <t>Que "Beta S.A.", cuando determine la RLI al 31.12.2024, deberá realizar un agregado de MM$63.-</t>
  </si>
  <si>
    <t>y su turno "Alfa S.A." a igual fecha, deberá realizar una deducción en su RLI por el mismo monto.</t>
  </si>
  <si>
    <t>Reajuste a la fecha de división</t>
  </si>
  <si>
    <t>Saldos reajustado</t>
  </si>
  <si>
    <t>Menos: Reverso RAI de inicio</t>
  </si>
  <si>
    <t>RAI a la fecha de división</t>
  </si>
  <si>
    <t>Dividendos distribuidos (reajustado)</t>
  </si>
  <si>
    <t>Saldo positivo REX</t>
  </si>
  <si>
    <t>Capital pagado reajustado</t>
  </si>
  <si>
    <t>IDPC por la RLI de la división, no se incorpora ni menos se asigna (es un resultado provisorio)</t>
  </si>
  <si>
    <t>Dividendos distribuidos reajustados</t>
  </si>
  <si>
    <t>Saldos a la división</t>
  </si>
  <si>
    <t>Asignación a "Beta S.A", nueva sociedad</t>
  </si>
  <si>
    <t>Saldos luego de la división</t>
  </si>
  <si>
    <t>Asignación del capital pagado (reajustado a la fecha de división)</t>
  </si>
  <si>
    <t>Asignación a "Beta S.A." (nueva sociedad)</t>
  </si>
  <si>
    <t>Total</t>
  </si>
  <si>
    <t>Capital pagado que quede en "Alfa 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</si>
</sst>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 #,##0_ ;_ * \-#,##0_ ;_ * &quot;-&quot;_ ;_ @_ "/>
    <numFmt numFmtId="164" formatCode="_-&quot;$&quot;\ * #,##0_-;\-&quot;$&quot;\ * #,##0_-;_-&quot;$&quot;\ * &quot;-&quot;_-;_-@_-"/>
    <numFmt numFmtId="165" formatCode="_-* #,##0_-;\-* #,##0_-;_-* &quot;-&quot;_-;_-@_-"/>
    <numFmt numFmtId="166" formatCode="_-* #,##0.00_-;\-* #,##0.00_-;_-* &quot;-&quot;??_-;_-@_-"/>
    <numFmt numFmtId="167" formatCode="#,##0;\(#,##0\)"/>
    <numFmt numFmtId="168" formatCode="_-* #,##0_-;\-* #,##0_-;_-* &quot;-&quot;??_-;_-@_-"/>
    <numFmt numFmtId="169" formatCode="_(* #,##0_);_(* \(#,##0\);_(* &quot;-&quot;??_);_(@_)"/>
    <numFmt numFmtId="170" formatCode="_(* #,##0_);_(* \(#,##0\);_(* &quot;-&quot;_);_(@_)"/>
    <numFmt numFmtId="171" formatCode="0.0%"/>
    <numFmt numFmtId="172" formatCode="_(* #,##0.0_);_(* \(#,##0.0\);_(* &quot;-&quot;_);_(@_)"/>
    <numFmt numFmtId="173" formatCode="_(* #,##0.00_);_(* \(#,##0.00\);_(* &quot;-&quot;??_);_(@_)"/>
    <numFmt numFmtId="174" formatCode="0.0000000%"/>
    <numFmt numFmtId="175" formatCode="_-* #,##0.000_-;\-* #,##0.000_-;_-* &quot;-&quot;_-;_-@_-"/>
    <numFmt numFmtId="176" formatCode="_-* #,##0.00\ _$_-;\-* #,##0.00\ _$_-;_-* &quot;-&quot;??\ _$_-;_-@_-"/>
    <numFmt numFmtId="177" formatCode="0.00000000000%"/>
    <numFmt numFmtId="178" formatCode="0.000%"/>
    <numFmt numFmtId="183" formatCode="0.0000000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sz val="10"/>
      <color theme="1"/>
      <name val="Calibri"/>
      <family val="2"/>
      <scheme val="minor"/>
    </font>
    <font>
      <sz val="10"/>
      <name val="Arial"/>
      <family val="2"/>
    </font>
    <font>
      <b/>
      <u/>
      <sz val="11"/>
      <color theme="1"/>
      <name val="Calibri"/>
      <family val="2"/>
      <scheme val="minor"/>
    </font>
    <font>
      <sz val="11"/>
      <name val="Calibri"/>
      <family val="2"/>
      <scheme val="minor"/>
    </font>
    <font>
      <sz val="11"/>
      <color theme="1" tint="4.9989318521683403E-2"/>
      <name val="Calibri"/>
      <family val="2"/>
      <scheme val="minor"/>
    </font>
    <font>
      <b/>
      <sz val="11"/>
      <color rgb="FFFF0000"/>
      <name val="Calibri"/>
      <family val="2"/>
      <scheme val="minor"/>
    </font>
    <font>
      <b/>
      <sz val="10"/>
      <color theme="1"/>
      <name val="Calibri"/>
      <family val="2"/>
      <scheme val="minor"/>
    </font>
    <font>
      <b/>
      <sz val="11"/>
      <name val="Calibri"/>
      <family val="2"/>
      <scheme val="minor"/>
    </font>
    <font>
      <b/>
      <sz val="14"/>
      <color theme="0"/>
      <name val="Calibri"/>
      <family val="2"/>
      <scheme val="minor"/>
    </font>
    <font>
      <u/>
      <sz val="11"/>
      <name val="Calibri"/>
      <family val="2"/>
      <scheme val="minor"/>
    </font>
    <font>
      <sz val="10"/>
      <name val="Times New Roman"/>
      <family val="1"/>
    </font>
    <font>
      <sz val="11"/>
      <color rgb="FFFF0000"/>
      <name val="Calibri"/>
      <family val="2"/>
      <scheme val="minor"/>
    </font>
    <font>
      <u/>
      <sz val="11"/>
      <color theme="1"/>
      <name val="Calibri"/>
      <family val="2"/>
      <scheme val="minor"/>
    </font>
    <font>
      <b/>
      <sz val="11"/>
      <color theme="1" tint="4.9989318521683403E-2"/>
      <name val="Calibri"/>
      <family val="2"/>
      <scheme val="minor"/>
    </font>
  </fonts>
  <fills count="9">
    <fill>
      <patternFill patternType="none"/>
    </fill>
    <fill>
      <patternFill patternType="gray125"/>
    </fill>
    <fill>
      <patternFill patternType="solid">
        <fgColor rgb="FFEDEDED"/>
        <bgColor indexed="64"/>
      </patternFill>
    </fill>
    <fill>
      <patternFill patternType="solid">
        <fgColor rgb="FFFFFFFF"/>
        <bgColor indexed="64"/>
      </patternFill>
    </fill>
    <fill>
      <patternFill patternType="solid">
        <fgColor theme="2"/>
        <bgColor indexed="64"/>
      </patternFill>
    </fill>
    <fill>
      <patternFill patternType="solid">
        <fgColor theme="8" tint="-0.49998474074526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5" tint="0.79998168889431442"/>
        <bgColor indexed="64"/>
      </patternFill>
    </fill>
  </fills>
  <borders count="33">
    <border>
      <left/>
      <right/>
      <top/>
      <bottom/>
      <diagonal/>
    </border>
    <border>
      <left/>
      <right/>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xf numFmtId="166" fontId="5" fillId="0" borderId="0" applyFont="0" applyFill="0" applyBorder="0" applyAlignment="0" applyProtection="0"/>
    <xf numFmtId="165" fontId="5" fillId="0" borderId="0" applyFont="0" applyFill="0" applyBorder="0" applyAlignment="0" applyProtection="0"/>
    <xf numFmtId="9" fontId="5" fillId="0" borderId="0" applyFont="0" applyFill="0" applyBorder="0" applyAlignment="0" applyProtection="0"/>
    <xf numFmtId="0" fontId="10" fillId="0" borderId="0"/>
    <xf numFmtId="0" fontId="3" fillId="0" borderId="0"/>
    <xf numFmtId="170" fontId="3" fillId="0" borderId="0" applyFont="0" applyFill="0" applyBorder="0" applyAlignment="0" applyProtection="0"/>
    <xf numFmtId="9" fontId="10" fillId="0" borderId="0" applyFont="0" applyFill="0" applyBorder="0" applyAlignment="0" applyProtection="0"/>
    <xf numFmtId="173" fontId="10" fillId="0" borderId="0" applyFont="0" applyFill="0" applyBorder="0" applyAlignment="0" applyProtection="0"/>
    <xf numFmtId="0" fontId="2" fillId="0" borderId="0"/>
    <xf numFmtId="41" fontId="2" fillId="0" borderId="0" applyFont="0" applyFill="0" applyBorder="0" applyAlignment="0" applyProtection="0"/>
    <xf numFmtId="9" fontId="2" fillId="0" borderId="0" applyFont="0" applyFill="0" applyBorder="0" applyAlignment="0" applyProtection="0"/>
    <xf numFmtId="0" fontId="1" fillId="0" borderId="0"/>
    <xf numFmtId="176" fontId="19" fillId="0" borderId="0" applyFont="0" applyFill="0" applyBorder="0" applyAlignment="0" applyProtection="0"/>
    <xf numFmtId="0" fontId="10" fillId="0" borderId="0"/>
  </cellStyleXfs>
  <cellXfs count="164">
    <xf numFmtId="0" fontId="0" fillId="0" borderId="0" xfId="0"/>
    <xf numFmtId="0" fontId="7" fillId="0" borderId="0" xfId="0" applyFont="1"/>
    <xf numFmtId="0" fontId="8" fillId="0" borderId="0" xfId="0" applyFont="1"/>
    <xf numFmtId="0" fontId="7" fillId="0" borderId="1" xfId="0" applyFont="1" applyBorder="1"/>
    <xf numFmtId="0" fontId="4" fillId="0" borderId="0" xfId="0" applyFont="1"/>
    <xf numFmtId="0" fontId="6" fillId="0" borderId="0" xfId="0" applyFont="1"/>
    <xf numFmtId="3" fontId="4" fillId="0" borderId="0" xfId="0" applyNumberFormat="1" applyFont="1"/>
    <xf numFmtId="0" fontId="7" fillId="0" borderId="1" xfId="0" applyFont="1" applyBorder="1" applyAlignment="1">
      <alignment horizontal="center"/>
    </xf>
    <xf numFmtId="167" fontId="8" fillId="0" borderId="0" xfId="4" applyNumberFormat="1" applyFont="1" applyAlignment="1">
      <alignment horizontal="right"/>
    </xf>
    <xf numFmtId="165" fontId="8" fillId="0" borderId="0" xfId="2" applyFont="1"/>
    <xf numFmtId="0" fontId="8" fillId="0" borderId="0" xfId="0" applyFont="1" applyAlignment="1">
      <alignment horizontal="right"/>
    </xf>
    <xf numFmtId="164" fontId="8" fillId="0" borderId="0" xfId="2" applyNumberFormat="1" applyFont="1"/>
    <xf numFmtId="0" fontId="6" fillId="0" borderId="0" xfId="5" applyFont="1"/>
    <xf numFmtId="0" fontId="11" fillId="0" borderId="0" xfId="5" applyFont="1"/>
    <xf numFmtId="0" fontId="6" fillId="2" borderId="18" xfId="5" applyFont="1" applyFill="1" applyBorder="1" applyAlignment="1">
      <alignment horizontal="center" wrapText="1"/>
    </xf>
    <xf numFmtId="0" fontId="6" fillId="2" borderId="19" xfId="5" applyFont="1" applyFill="1" applyBorder="1" applyAlignment="1">
      <alignment horizontal="center" wrapText="1"/>
    </xf>
    <xf numFmtId="0" fontId="6" fillId="2" borderId="20" xfId="5" applyFont="1" applyFill="1" applyBorder="1" applyAlignment="1">
      <alignment horizontal="center" wrapText="1"/>
    </xf>
    <xf numFmtId="0" fontId="6" fillId="2" borderId="21" xfId="5" applyFont="1" applyFill="1" applyBorder="1" applyAlignment="1">
      <alignment horizontal="left" vertical="top" wrapText="1"/>
    </xf>
    <xf numFmtId="0" fontId="6" fillId="2" borderId="10" xfId="5" applyFont="1" applyFill="1" applyBorder="1" applyAlignment="1">
      <alignment horizontal="left" vertical="top" wrapText="1"/>
    </xf>
    <xf numFmtId="0" fontId="6" fillId="2" borderId="7" xfId="5" applyFont="1" applyFill="1" applyBorder="1" applyAlignment="1">
      <alignment horizontal="left" vertical="top" wrapText="1"/>
    </xf>
    <xf numFmtId="169" fontId="13" fillId="0" borderId="0" xfId="1" applyNumberFormat="1" applyFont="1" applyFill="1" applyBorder="1"/>
    <xf numFmtId="0" fontId="11" fillId="0" borderId="0" xfId="0" applyFont="1" applyAlignment="1">
      <alignment horizontal="center"/>
    </xf>
    <xf numFmtId="174" fontId="4" fillId="0" borderId="0" xfId="3" applyNumberFormat="1" applyFont="1"/>
    <xf numFmtId="0" fontId="16" fillId="0" borderId="0" xfId="5" applyFont="1"/>
    <xf numFmtId="0" fontId="12" fillId="0" borderId="0" xfId="5" applyFont="1"/>
    <xf numFmtId="0" fontId="6" fillId="4" borderId="0" xfId="0" applyFont="1" applyFill="1"/>
    <xf numFmtId="0" fontId="4" fillId="4" borderId="0" xfId="0" applyFont="1" applyFill="1"/>
    <xf numFmtId="168" fontId="4" fillId="4" borderId="0" xfId="1" applyNumberFormat="1" applyFont="1" applyFill="1"/>
    <xf numFmtId="0" fontId="6" fillId="0" borderId="0" xfId="0" applyFont="1" applyAlignment="1">
      <alignment horizontal="justify"/>
    </xf>
    <xf numFmtId="0" fontId="4" fillId="0" borderId="0" xfId="0" applyFont="1" applyAlignment="1">
      <alignment horizontal="justify"/>
    </xf>
    <xf numFmtId="0" fontId="12" fillId="0" borderId="0" xfId="0" applyFont="1"/>
    <xf numFmtId="0" fontId="16" fillId="0" borderId="0" xfId="0" applyFont="1"/>
    <xf numFmtId="0" fontId="18" fillId="0" borderId="0" xfId="0" applyFont="1"/>
    <xf numFmtId="165" fontId="12" fillId="0" borderId="0" xfId="2" applyFont="1"/>
    <xf numFmtId="167" fontId="7" fillId="0" borderId="2" xfId="4" applyNumberFormat="1" applyFont="1" applyBorder="1" applyAlignment="1">
      <alignment horizontal="right"/>
    </xf>
    <xf numFmtId="175" fontId="12" fillId="0" borderId="0" xfId="2" applyNumberFormat="1" applyFont="1"/>
    <xf numFmtId="171" fontId="12" fillId="0" borderId="0" xfId="3" applyNumberFormat="1" applyFont="1"/>
    <xf numFmtId="168" fontId="12" fillId="0" borderId="0" xfId="1" applyNumberFormat="1" applyFont="1" applyFill="1"/>
    <xf numFmtId="0" fontId="1" fillId="0" borderId="0" xfId="0" applyFont="1"/>
    <xf numFmtId="0" fontId="1" fillId="0" borderId="30" xfId="0" applyFont="1" applyBorder="1"/>
    <xf numFmtId="0" fontId="6" fillId="0" borderId="30" xfId="0" applyFont="1" applyBorder="1" applyAlignment="1">
      <alignment horizontal="center"/>
    </xf>
    <xf numFmtId="0" fontId="6" fillId="0" borderId="0" xfId="0" applyFont="1" applyAlignment="1">
      <alignment horizontal="center"/>
    </xf>
    <xf numFmtId="0" fontId="1" fillId="0" borderId="31" xfId="0" applyFont="1" applyBorder="1"/>
    <xf numFmtId="0" fontId="6" fillId="0" borderId="31" xfId="0" applyFont="1" applyBorder="1" applyAlignment="1">
      <alignment horizontal="center"/>
    </xf>
    <xf numFmtId="3" fontId="1" fillId="0" borderId="0" xfId="0" applyNumberFormat="1" applyFont="1"/>
    <xf numFmtId="3" fontId="1" fillId="0" borderId="2" xfId="0" applyNumberFormat="1" applyFont="1" applyBorder="1"/>
    <xf numFmtId="0" fontId="15" fillId="0" borderId="0" xfId="0" applyFont="1"/>
    <xf numFmtId="0" fontId="9" fillId="0" borderId="0" xfId="0" applyFont="1"/>
    <xf numFmtId="0" fontId="14" fillId="0" borderId="0" xfId="0" applyFont="1"/>
    <xf numFmtId="165" fontId="14" fillId="0" borderId="0" xfId="2" applyFont="1"/>
    <xf numFmtId="0" fontId="6" fillId="0" borderId="12" xfId="0" applyFont="1" applyBorder="1" applyAlignment="1">
      <alignment horizontal="center"/>
    </xf>
    <xf numFmtId="0" fontId="6" fillId="0" borderId="13" xfId="0" applyFont="1" applyBorder="1" applyAlignment="1">
      <alignment horizontal="center"/>
    </xf>
    <xf numFmtId="0" fontId="6" fillId="0" borderId="14" xfId="0" applyFont="1" applyBorder="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16" fillId="0" borderId="4" xfId="0" applyFont="1" applyBorder="1"/>
    <xf numFmtId="0" fontId="12" fillId="0" borderId="5" xfId="0" applyFont="1" applyBorder="1"/>
    <xf numFmtId="3" fontId="12" fillId="0" borderId="5" xfId="0" applyNumberFormat="1" applyFont="1" applyBorder="1"/>
    <xf numFmtId="3" fontId="12" fillId="0" borderId="6" xfId="0" applyNumberFormat="1" applyFont="1" applyBorder="1"/>
    <xf numFmtId="0" fontId="16" fillId="0" borderId="10" xfId="0" applyFont="1" applyBorder="1"/>
    <xf numFmtId="0" fontId="16" fillId="0" borderId="26" xfId="0" applyFont="1" applyBorder="1"/>
    <xf numFmtId="3" fontId="16" fillId="0" borderId="3" xfId="0" applyNumberFormat="1" applyFont="1" applyBorder="1"/>
    <xf numFmtId="165" fontId="14" fillId="0" borderId="0" xfId="2" applyFont="1" applyBorder="1"/>
    <xf numFmtId="0" fontId="1" fillId="0" borderId="0" xfId="5" applyFont="1"/>
    <xf numFmtId="172" fontId="12" fillId="3" borderId="22" xfId="6" applyNumberFormat="1" applyFont="1" applyFill="1" applyBorder="1" applyAlignment="1">
      <alignment vertical="top" wrapText="1"/>
    </xf>
    <xf numFmtId="172" fontId="12" fillId="3" borderId="23" xfId="6" applyNumberFormat="1" applyFont="1" applyFill="1" applyBorder="1" applyAlignment="1">
      <alignment vertical="top" wrapText="1"/>
    </xf>
    <xf numFmtId="172" fontId="12" fillId="3" borderId="3" xfId="6" applyNumberFormat="1" applyFont="1" applyFill="1" applyBorder="1" applyAlignment="1">
      <alignment vertical="top" wrapText="1"/>
    </xf>
    <xf numFmtId="172" fontId="12" fillId="3" borderId="11" xfId="6" applyNumberFormat="1" applyFont="1" applyFill="1" applyBorder="1" applyAlignment="1">
      <alignment vertical="top" wrapText="1"/>
    </xf>
    <xf numFmtId="172" fontId="12" fillId="3" borderId="8" xfId="6" applyNumberFormat="1" applyFont="1" applyFill="1" applyBorder="1" applyAlignment="1">
      <alignment vertical="top" wrapText="1"/>
    </xf>
    <xf numFmtId="172" fontId="12" fillId="3" borderId="9" xfId="6" applyNumberFormat="1" applyFont="1" applyFill="1" applyBorder="1" applyAlignment="1">
      <alignment vertical="top" wrapText="1"/>
    </xf>
    <xf numFmtId="3" fontId="16" fillId="0" borderId="5" xfId="0" applyNumberFormat="1" applyFont="1" applyBorder="1"/>
    <xf numFmtId="3" fontId="16" fillId="0" borderId="6" xfId="0" applyNumberFormat="1" applyFont="1" applyBorder="1"/>
    <xf numFmtId="0" fontId="16" fillId="0" borderId="3" xfId="0" applyFont="1" applyBorder="1"/>
    <xf numFmtId="0" fontId="16" fillId="0" borderId="11" xfId="0" applyFont="1" applyBorder="1"/>
    <xf numFmtId="0" fontId="16" fillId="0" borderId="7" xfId="0" applyFont="1" applyBorder="1"/>
    <xf numFmtId="3" fontId="16" fillId="0" borderId="8" xfId="0" applyNumberFormat="1" applyFont="1" applyBorder="1"/>
    <xf numFmtId="3" fontId="16" fillId="0" borderId="9" xfId="0" applyNumberFormat="1" applyFont="1" applyBorder="1"/>
    <xf numFmtId="0" fontId="16" fillId="0" borderId="28" xfId="0" applyFont="1" applyBorder="1"/>
    <xf numFmtId="0" fontId="16" fillId="0" borderId="29" xfId="0" applyFont="1" applyBorder="1"/>
    <xf numFmtId="0" fontId="6" fillId="0" borderId="31" xfId="0" applyFont="1" applyBorder="1" applyAlignment="1">
      <alignment vertical="center"/>
    </xf>
    <xf numFmtId="165" fontId="6" fillId="0" borderId="2" xfId="2" applyFont="1" applyBorder="1"/>
    <xf numFmtId="14" fontId="16" fillId="0" borderId="0" xfId="0" applyNumberFormat="1" applyFont="1"/>
    <xf numFmtId="3" fontId="12" fillId="0" borderId="0" xfId="0" applyNumberFormat="1" applyFont="1"/>
    <xf numFmtId="165" fontId="1" fillId="0" borderId="0" xfId="2" applyFont="1"/>
    <xf numFmtId="0" fontId="1" fillId="0" borderId="1" xfId="0" applyFont="1" applyBorder="1"/>
    <xf numFmtId="169" fontId="13" fillId="0" borderId="1" xfId="1" applyNumberFormat="1" applyFont="1" applyFill="1" applyBorder="1"/>
    <xf numFmtId="0" fontId="21" fillId="0" borderId="0" xfId="0" applyFont="1"/>
    <xf numFmtId="0" fontId="6" fillId="0" borderId="10" xfId="0" applyFont="1" applyBorder="1"/>
    <xf numFmtId="0" fontId="1" fillId="0" borderId="3" xfId="0" applyFont="1" applyBorder="1"/>
    <xf numFmtId="3" fontId="1" fillId="0" borderId="3" xfId="0" applyNumberFormat="1" applyFont="1" applyBorder="1"/>
    <xf numFmtId="3" fontId="1" fillId="0" borderId="11" xfId="0" applyNumberFormat="1" applyFont="1" applyBorder="1"/>
    <xf numFmtId="177" fontId="12" fillId="0" borderId="0" xfId="3" applyNumberFormat="1" applyFont="1"/>
    <xf numFmtId="165" fontId="14" fillId="6" borderId="32" xfId="2" applyFont="1" applyFill="1" applyBorder="1"/>
    <xf numFmtId="169" fontId="1" fillId="0" borderId="0" xfId="0" applyNumberFormat="1" applyFont="1"/>
    <xf numFmtId="0" fontId="12" fillId="0" borderId="3" xfId="0" applyFont="1" applyBorder="1"/>
    <xf numFmtId="3" fontId="12" fillId="0" borderId="3" xfId="0" applyNumberFormat="1" applyFont="1" applyBorder="1"/>
    <xf numFmtId="3" fontId="12" fillId="0" borderId="11" xfId="0" applyNumberFormat="1" applyFont="1" applyBorder="1"/>
    <xf numFmtId="0" fontId="16" fillId="0" borderId="5" xfId="0" applyFont="1" applyBorder="1"/>
    <xf numFmtId="0" fontId="16" fillId="0" borderId="8" xfId="0" applyFont="1" applyBorder="1"/>
    <xf numFmtId="0" fontId="16" fillId="0" borderId="24" xfId="0" applyFont="1" applyBorder="1" applyAlignment="1">
      <alignment horizontal="center"/>
    </xf>
    <xf numFmtId="0" fontId="16" fillId="0" borderId="12" xfId="0" applyFont="1" applyBorder="1" applyAlignment="1">
      <alignment horizontal="center"/>
    </xf>
    <xf numFmtId="0" fontId="16" fillId="0" borderId="13" xfId="0" applyFont="1" applyBorder="1" applyAlignment="1">
      <alignment horizontal="center"/>
    </xf>
    <xf numFmtId="0" fontId="16" fillId="0" borderId="14" xfId="0" applyFont="1" applyBorder="1" applyAlignment="1">
      <alignment horizontal="center"/>
    </xf>
    <xf numFmtId="0" fontId="16" fillId="0" borderId="25" xfId="0" applyFont="1" applyBorder="1" applyAlignment="1">
      <alignment horizontal="center"/>
    </xf>
    <xf numFmtId="0" fontId="16" fillId="0" borderId="15" xfId="0" applyFont="1" applyBorder="1" applyAlignment="1">
      <alignment horizontal="center"/>
    </xf>
    <xf numFmtId="0" fontId="16" fillId="0" borderId="16" xfId="0" applyFont="1" applyBorder="1" applyAlignment="1">
      <alignment horizontal="center"/>
    </xf>
    <xf numFmtId="0" fontId="16" fillId="0" borderId="17" xfId="0" applyFont="1" applyBorder="1" applyAlignment="1">
      <alignment horizontal="center"/>
    </xf>
    <xf numFmtId="0" fontId="12" fillId="0" borderId="10" xfId="0" applyFont="1" applyBorder="1"/>
    <xf numFmtId="0" fontId="16" fillId="0" borderId="27" xfId="0" applyFont="1" applyBorder="1"/>
    <xf numFmtId="0" fontId="12" fillId="0" borderId="21" xfId="0" applyFont="1" applyBorder="1"/>
    <xf numFmtId="3" fontId="12" fillId="0" borderId="22" xfId="0" applyNumberFormat="1" applyFont="1" applyBorder="1"/>
    <xf numFmtId="3" fontId="12" fillId="0" borderId="23" xfId="0" applyNumberFormat="1" applyFont="1" applyBorder="1"/>
    <xf numFmtId="0" fontId="2" fillId="0" borderId="0" xfId="0" applyFont="1" applyAlignment="1">
      <alignment horizontal="justify" wrapText="1"/>
    </xf>
    <xf numFmtId="0" fontId="17" fillId="5" borderId="0" xfId="5" applyFont="1" applyFill="1" applyAlignment="1">
      <alignment horizontal="center" vertical="center"/>
    </xf>
    <xf numFmtId="0" fontId="12" fillId="0" borderId="30" xfId="0" applyFont="1" applyBorder="1" applyAlignment="1">
      <alignment horizontal="center" vertical="center"/>
    </xf>
    <xf numFmtId="0" fontId="12" fillId="0" borderId="0" xfId="0" applyFont="1" applyAlignment="1">
      <alignment horizontal="center" vertical="center"/>
    </xf>
    <xf numFmtId="0" fontId="12" fillId="0" borderId="31" xfId="0" applyFont="1" applyBorder="1" applyAlignment="1">
      <alignment horizontal="center" vertical="center"/>
    </xf>
    <xf numFmtId="0" fontId="1" fillId="0" borderId="0" xfId="0" applyFont="1" applyFill="1"/>
    <xf numFmtId="0" fontId="6" fillId="0" borderId="30" xfId="0" applyFont="1" applyFill="1" applyBorder="1" applyAlignment="1">
      <alignment horizontal="center"/>
    </xf>
    <xf numFmtId="0" fontId="6" fillId="0" borderId="0" xfId="0" applyFont="1" applyFill="1" applyAlignment="1">
      <alignment horizontal="center"/>
    </xf>
    <xf numFmtId="0" fontId="6" fillId="0" borderId="31" xfId="0" applyFont="1" applyFill="1" applyBorder="1" applyAlignment="1">
      <alignment horizontal="center"/>
    </xf>
    <xf numFmtId="0" fontId="12" fillId="7" borderId="10" xfId="0" applyFont="1" applyFill="1" applyBorder="1"/>
    <xf numFmtId="3" fontId="12" fillId="7" borderId="3" xfId="0" applyNumberFormat="1" applyFont="1" applyFill="1" applyBorder="1"/>
    <xf numFmtId="3" fontId="12" fillId="7" borderId="11" xfId="0" applyNumberFormat="1" applyFont="1" applyFill="1" applyBorder="1"/>
    <xf numFmtId="0" fontId="12" fillId="8" borderId="10" xfId="0" applyFont="1" applyFill="1" applyBorder="1"/>
    <xf numFmtId="3" fontId="12" fillId="8" borderId="3" xfId="0" applyNumberFormat="1" applyFont="1" applyFill="1" applyBorder="1"/>
    <xf numFmtId="3" fontId="12" fillId="8" borderId="11" xfId="0" applyNumberFormat="1" applyFont="1" applyFill="1" applyBorder="1"/>
    <xf numFmtId="0" fontId="6" fillId="8" borderId="10" xfId="0" applyFont="1" applyFill="1" applyBorder="1"/>
    <xf numFmtId="0" fontId="1" fillId="8" borderId="3" xfId="0" applyFont="1" applyFill="1" applyBorder="1"/>
    <xf numFmtId="3" fontId="1" fillId="8" borderId="3" xfId="0" applyNumberFormat="1" applyFont="1" applyFill="1" applyBorder="1"/>
    <xf numFmtId="3" fontId="1" fillId="8" borderId="11" xfId="0" applyNumberFormat="1" applyFont="1" applyFill="1" applyBorder="1"/>
    <xf numFmtId="0" fontId="6" fillId="8" borderId="19" xfId="5" applyFont="1" applyFill="1" applyBorder="1" applyAlignment="1">
      <alignment horizontal="center" wrapText="1"/>
    </xf>
    <xf numFmtId="172" fontId="12" fillId="8" borderId="22" xfId="6" applyNumberFormat="1" applyFont="1" applyFill="1" applyBorder="1" applyAlignment="1">
      <alignment vertical="top" wrapText="1"/>
    </xf>
    <xf numFmtId="172" fontId="12" fillId="8" borderId="3" xfId="6" applyNumberFormat="1" applyFont="1" applyFill="1" applyBorder="1" applyAlignment="1">
      <alignment vertical="top" wrapText="1"/>
    </xf>
    <xf numFmtId="172" fontId="12" fillId="8" borderId="8" xfId="6" applyNumberFormat="1" applyFont="1" applyFill="1" applyBorder="1" applyAlignment="1">
      <alignment vertical="top" wrapText="1"/>
    </xf>
    <xf numFmtId="0" fontId="16" fillId="0" borderId="2" xfId="0" applyFont="1" applyBorder="1"/>
    <xf numFmtId="0" fontId="12" fillId="0" borderId="1" xfId="0" applyFont="1" applyBorder="1"/>
    <xf numFmtId="0" fontId="6" fillId="6" borderId="10" xfId="0" applyFont="1" applyFill="1" applyBorder="1"/>
    <xf numFmtId="0" fontId="1" fillId="6" borderId="3" xfId="0" applyFont="1" applyFill="1" applyBorder="1"/>
    <xf numFmtId="3" fontId="1" fillId="6" borderId="3" xfId="0" applyNumberFormat="1" applyFont="1" applyFill="1" applyBorder="1"/>
    <xf numFmtId="3" fontId="1" fillId="6" borderId="11" xfId="0" applyNumberFormat="1" applyFont="1" applyFill="1" applyBorder="1"/>
    <xf numFmtId="3" fontId="12" fillId="0" borderId="1" xfId="0" applyNumberFormat="1" applyFont="1" applyBorder="1"/>
    <xf numFmtId="3" fontId="16" fillId="0" borderId="2" xfId="0" applyNumberFormat="1" applyFont="1" applyBorder="1"/>
    <xf numFmtId="0" fontId="20" fillId="0" borderId="0" xfId="0" applyFont="1" applyAlignment="1">
      <alignment horizontal="center" vertical="center"/>
    </xf>
    <xf numFmtId="0" fontId="14" fillId="6" borderId="30" xfId="0" applyFont="1" applyFill="1" applyBorder="1" applyAlignment="1">
      <alignment horizontal="center" vertical="center"/>
    </xf>
    <xf numFmtId="0" fontId="14" fillId="6" borderId="0" xfId="0" applyFont="1" applyFill="1" applyAlignment="1">
      <alignment horizontal="center" vertical="center"/>
    </xf>
    <xf numFmtId="0" fontId="14" fillId="6" borderId="31" xfId="0" applyFont="1" applyFill="1" applyBorder="1" applyAlignment="1">
      <alignment horizontal="center" vertical="center"/>
    </xf>
    <xf numFmtId="178" fontId="12" fillId="0" borderId="0" xfId="3" applyNumberFormat="1" applyFont="1"/>
    <xf numFmtId="177" fontId="14" fillId="6" borderId="32" xfId="3" applyNumberFormat="1" applyFont="1" applyFill="1" applyBorder="1"/>
    <xf numFmtId="183" fontId="14" fillId="0" borderId="0" xfId="3" applyNumberFormat="1" applyFont="1"/>
    <xf numFmtId="10" fontId="1" fillId="0" borderId="1" xfId="3" applyNumberFormat="1" applyFont="1" applyBorder="1"/>
    <xf numFmtId="0" fontId="1" fillId="0" borderId="0" xfId="0" applyFont="1" applyBorder="1"/>
    <xf numFmtId="183" fontId="14" fillId="0" borderId="1" xfId="3" applyNumberFormat="1" applyFont="1" applyBorder="1"/>
    <xf numFmtId="169" fontId="14" fillId="0" borderId="1" xfId="1" applyNumberFormat="1" applyFont="1" applyFill="1" applyBorder="1"/>
    <xf numFmtId="169" fontId="14" fillId="6" borderId="1" xfId="1" applyNumberFormat="1" applyFont="1" applyFill="1" applyBorder="1"/>
    <xf numFmtId="169" fontId="14" fillId="6" borderId="1" xfId="0" applyNumberFormat="1" applyFont="1" applyFill="1" applyBorder="1"/>
    <xf numFmtId="0" fontId="11" fillId="0" borderId="0" xfId="0" applyFont="1"/>
    <xf numFmtId="183" fontId="1" fillId="0" borderId="0" xfId="0" applyNumberFormat="1" applyFont="1"/>
    <xf numFmtId="169" fontId="22" fillId="0" borderId="2" xfId="1" applyNumberFormat="1" applyFont="1" applyFill="1" applyBorder="1"/>
    <xf numFmtId="169" fontId="13" fillId="0" borderId="0" xfId="1" applyNumberFormat="1" applyFont="1" applyFill="1" applyBorder="1" applyAlignment="1">
      <alignment horizontal="center"/>
    </xf>
    <xf numFmtId="0" fontId="12" fillId="6" borderId="10" xfId="0" applyFont="1" applyFill="1" applyBorder="1"/>
    <xf numFmtId="3" fontId="12" fillId="6" borderId="3" xfId="0" applyNumberFormat="1" applyFont="1" applyFill="1" applyBorder="1"/>
    <xf numFmtId="3" fontId="12" fillId="6" borderId="11" xfId="0" applyNumberFormat="1" applyFont="1" applyFill="1" applyBorder="1"/>
  </cellXfs>
  <cellStyles count="15">
    <cellStyle name="Comma 2" xfId="8" xr:uid="{00000000-0005-0000-0000-000000000000}"/>
    <cellStyle name="Millares" xfId="1" builtinId="3"/>
    <cellStyle name="Millares [0]" xfId="2" builtinId="6"/>
    <cellStyle name="Millares [0] 2" xfId="6" xr:uid="{00000000-0005-0000-0000-000003000000}"/>
    <cellStyle name="Millares [0] 3" xfId="10" xr:uid="{30492181-0315-4676-8958-AEB6AF02FD3E}"/>
    <cellStyle name="Millares 3 10" xfId="13" xr:uid="{FA4D0577-6649-42B6-BDE6-EAE9D3CB18C3}"/>
    <cellStyle name="Normal" xfId="0" builtinId="0"/>
    <cellStyle name="Normal 2" xfId="5" xr:uid="{00000000-0005-0000-0000-000005000000}"/>
    <cellStyle name="Normal 2 2 3" xfId="12" xr:uid="{068BA9CA-9758-4613-89F0-FC18AFC761E6}"/>
    <cellStyle name="Normal 2 3 2" xfId="14" xr:uid="{6FE22E90-0788-4CCB-B79B-C6874B41FBF6}"/>
    <cellStyle name="Normal 3" xfId="9" xr:uid="{F4FCC8C2-8BC4-4470-86B6-F3D51CB3DE32}"/>
    <cellStyle name="Normal_ingresos que no constituyen renta" xfId="4" xr:uid="{00000000-0005-0000-0000-000007000000}"/>
    <cellStyle name="Percent 2" xfId="7" xr:uid="{00000000-0005-0000-0000-000009000000}"/>
    <cellStyle name="Porcentaje" xfId="3" builtinId="5"/>
    <cellStyle name="Porcentaje 2" xfId="11" xr:uid="{8E577873-CD45-4F21-B751-389CBEBA8FAF}"/>
  </cellStyles>
  <dxfs count="0"/>
  <tableStyles count="0" defaultTableStyle="TableStyleMedium2" defaultPivotStyle="PivotStyleLight16"/>
  <colors>
    <mruColors>
      <color rgb="FFCF5E0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J62"/>
  <sheetViews>
    <sheetView showGridLines="0" topLeftCell="A38" zoomScaleNormal="100" zoomScaleSheetLayoutView="86" workbookViewId="0">
      <selection activeCell="F50" sqref="F50"/>
    </sheetView>
  </sheetViews>
  <sheetFormatPr baseColWidth="10" defaultColWidth="9.08984375" defaultRowHeight="14.5" x14ac:dyDescent="0.35"/>
  <cols>
    <col min="1" max="1" width="8.453125" style="5" customWidth="1"/>
    <col min="2" max="2" width="36.6328125" style="4" customWidth="1"/>
    <col min="3" max="6" width="15" style="4" customWidth="1"/>
    <col min="7" max="7" width="18.36328125" style="4" customWidth="1"/>
    <col min="8" max="8" width="15" style="4" customWidth="1"/>
    <col min="9" max="9" width="9.08984375" style="4"/>
    <col min="10" max="10" width="10.90625" style="4" bestFit="1" customWidth="1"/>
    <col min="11" max="16384" width="9.08984375" style="4"/>
  </cols>
  <sheetData>
    <row r="1" spans="1:8" ht="27" customHeight="1" x14ac:dyDescent="0.35">
      <c r="A1" s="114" t="s">
        <v>98</v>
      </c>
      <c r="B1" s="114"/>
      <c r="C1" s="114"/>
      <c r="D1" s="114"/>
      <c r="E1" s="114"/>
      <c r="F1" s="114"/>
      <c r="G1" s="114"/>
      <c r="H1" s="114"/>
    </row>
    <row r="3" spans="1:8" x14ac:dyDescent="0.35">
      <c r="A3" s="23" t="s">
        <v>147</v>
      </c>
    </row>
    <row r="4" spans="1:8" x14ac:dyDescent="0.35">
      <c r="A4" s="24"/>
    </row>
    <row r="5" spans="1:8" ht="31.75" customHeight="1" x14ac:dyDescent="0.35">
      <c r="A5" s="113" t="s">
        <v>116</v>
      </c>
      <c r="B5" s="113"/>
      <c r="C5" s="113"/>
      <c r="D5" s="113"/>
      <c r="E5" s="113"/>
      <c r="F5" s="113"/>
      <c r="G5" s="113"/>
      <c r="H5" s="113"/>
    </row>
    <row r="6" spans="1:8" ht="6.65" customHeight="1" x14ac:dyDescent="0.35">
      <c r="A6" s="28"/>
      <c r="B6" s="29"/>
      <c r="C6" s="29"/>
      <c r="D6" s="29"/>
      <c r="E6" s="29"/>
      <c r="F6" s="29"/>
      <c r="G6" s="29"/>
      <c r="H6" s="29"/>
    </row>
    <row r="7" spans="1:8" ht="37.5" customHeight="1" x14ac:dyDescent="0.35">
      <c r="A7" s="113" t="s">
        <v>111</v>
      </c>
      <c r="B7" s="113"/>
      <c r="C7" s="113"/>
      <c r="D7" s="113"/>
      <c r="E7" s="113"/>
      <c r="F7" s="113"/>
      <c r="G7" s="113"/>
      <c r="H7" s="113"/>
    </row>
    <row r="8" spans="1:8" x14ac:dyDescent="0.35">
      <c r="A8" s="28"/>
      <c r="B8" s="29"/>
      <c r="C8" s="29"/>
      <c r="D8" s="29"/>
      <c r="E8" s="29"/>
      <c r="F8" s="29"/>
      <c r="G8" s="29"/>
      <c r="H8" s="29"/>
    </row>
    <row r="9" spans="1:8" ht="61.25" customHeight="1" x14ac:dyDescent="0.35">
      <c r="A9" s="113" t="s">
        <v>112</v>
      </c>
      <c r="B9" s="113"/>
      <c r="C9" s="113"/>
      <c r="D9" s="113"/>
      <c r="E9" s="113"/>
      <c r="F9" s="113"/>
      <c r="G9" s="113"/>
      <c r="H9" s="113"/>
    </row>
    <row r="11" spans="1:8" x14ac:dyDescent="0.35">
      <c r="A11" s="5" t="s">
        <v>110</v>
      </c>
    </row>
    <row r="12" spans="1:8" x14ac:dyDescent="0.35">
      <c r="A12" s="5" t="s">
        <v>67</v>
      </c>
    </row>
    <row r="13" spans="1:8" x14ac:dyDescent="0.35">
      <c r="A13" s="5" t="s">
        <v>117</v>
      </c>
    </row>
    <row r="14" spans="1:8" ht="15" thickBot="1" x14ac:dyDescent="0.4"/>
    <row r="15" spans="1:8" x14ac:dyDescent="0.35">
      <c r="A15" s="50" t="s">
        <v>13</v>
      </c>
      <c r="B15" s="51" t="s">
        <v>0</v>
      </c>
      <c r="C15" s="51" t="s">
        <v>1</v>
      </c>
      <c r="D15" s="51" t="s">
        <v>2</v>
      </c>
      <c r="E15" s="51" t="s">
        <v>3</v>
      </c>
      <c r="F15" s="51" t="s">
        <v>4</v>
      </c>
      <c r="G15" s="51" t="s">
        <v>5</v>
      </c>
      <c r="H15" s="52" t="s">
        <v>6</v>
      </c>
    </row>
    <row r="16" spans="1:8" ht="15" thickBot="1" x14ac:dyDescent="0.4">
      <c r="A16" s="53"/>
      <c r="B16" s="54"/>
      <c r="C16" s="54" t="s">
        <v>15</v>
      </c>
      <c r="D16" s="54" t="s">
        <v>15</v>
      </c>
      <c r="E16" s="54" t="s">
        <v>15</v>
      </c>
      <c r="F16" s="54" t="s">
        <v>15</v>
      </c>
      <c r="G16" s="54" t="s">
        <v>15</v>
      </c>
      <c r="H16" s="55" t="s">
        <v>15</v>
      </c>
    </row>
    <row r="17" spans="1:8" ht="18.75" customHeight="1" x14ac:dyDescent="0.35">
      <c r="A17" s="56"/>
      <c r="B17" s="57" t="s">
        <v>11</v>
      </c>
      <c r="C17" s="58">
        <v>396730000</v>
      </c>
      <c r="D17" s="58">
        <v>0</v>
      </c>
      <c r="E17" s="58">
        <v>396730000</v>
      </c>
      <c r="F17" s="58">
        <v>0</v>
      </c>
      <c r="G17" s="58"/>
      <c r="H17" s="59"/>
    </row>
    <row r="18" spans="1:8" ht="18.75" customHeight="1" x14ac:dyDescent="0.35">
      <c r="A18" s="88"/>
      <c r="B18" s="89" t="s">
        <v>36</v>
      </c>
      <c r="C18" s="90">
        <v>137123000</v>
      </c>
      <c r="D18" s="90">
        <v>0</v>
      </c>
      <c r="E18" s="90">
        <v>137123000</v>
      </c>
      <c r="F18" s="90">
        <v>0</v>
      </c>
      <c r="G18" s="90"/>
      <c r="H18" s="91"/>
    </row>
    <row r="19" spans="1:8" ht="18.75" customHeight="1" x14ac:dyDescent="0.35">
      <c r="A19" s="88"/>
      <c r="B19" s="89" t="s">
        <v>37</v>
      </c>
      <c r="C19" s="90">
        <v>9830000</v>
      </c>
      <c r="D19" s="90">
        <v>0</v>
      </c>
      <c r="E19" s="90">
        <v>9830000</v>
      </c>
      <c r="F19" s="90">
        <v>0</v>
      </c>
      <c r="G19" s="90"/>
      <c r="H19" s="91"/>
    </row>
    <row r="20" spans="1:8" ht="18.75" customHeight="1" x14ac:dyDescent="0.35">
      <c r="A20" s="138" t="s">
        <v>9</v>
      </c>
      <c r="B20" s="139" t="s">
        <v>29</v>
      </c>
      <c r="C20" s="140">
        <v>527178000</v>
      </c>
      <c r="D20" s="140">
        <v>0</v>
      </c>
      <c r="E20" s="140">
        <v>527178000</v>
      </c>
      <c r="F20" s="140">
        <v>0</v>
      </c>
      <c r="G20" s="140"/>
      <c r="H20" s="141"/>
    </row>
    <row r="21" spans="1:8" ht="18.75" customHeight="1" x14ac:dyDescent="0.35">
      <c r="A21" s="88"/>
      <c r="B21" s="89" t="s">
        <v>14</v>
      </c>
      <c r="C21" s="90">
        <v>4220102</v>
      </c>
      <c r="D21" s="90">
        <v>0</v>
      </c>
      <c r="E21" s="90">
        <v>4220102</v>
      </c>
      <c r="F21" s="90">
        <v>0</v>
      </c>
      <c r="G21" s="90"/>
      <c r="H21" s="91"/>
    </row>
    <row r="22" spans="1:8" ht="18.75" customHeight="1" x14ac:dyDescent="0.35">
      <c r="A22" s="138" t="s">
        <v>7</v>
      </c>
      <c r="B22" s="139" t="s">
        <v>12</v>
      </c>
      <c r="C22" s="140">
        <v>605749008</v>
      </c>
      <c r="D22" s="140">
        <v>0</v>
      </c>
      <c r="E22" s="140">
        <v>605749008</v>
      </c>
      <c r="F22" s="140">
        <v>0</v>
      </c>
      <c r="G22" s="140"/>
      <c r="H22" s="141"/>
    </row>
    <row r="23" spans="1:8" ht="18.75" customHeight="1" x14ac:dyDescent="0.35">
      <c r="A23" s="88"/>
      <c r="B23" s="89" t="s">
        <v>30</v>
      </c>
      <c r="C23" s="90">
        <v>936880000</v>
      </c>
      <c r="D23" s="90">
        <v>0</v>
      </c>
      <c r="E23" s="90">
        <v>936880000</v>
      </c>
      <c r="F23" s="90">
        <v>0</v>
      </c>
      <c r="G23" s="90"/>
      <c r="H23" s="91"/>
    </row>
    <row r="24" spans="1:8" ht="18.75" customHeight="1" x14ac:dyDescent="0.35">
      <c r="A24" s="128"/>
      <c r="B24" s="129" t="s">
        <v>16</v>
      </c>
      <c r="C24" s="130">
        <v>0</v>
      </c>
      <c r="D24" s="130">
        <v>205630000</v>
      </c>
      <c r="E24" s="130">
        <v>0</v>
      </c>
      <c r="F24" s="130">
        <v>205630000</v>
      </c>
      <c r="G24" s="130"/>
      <c r="H24" s="131"/>
    </row>
    <row r="25" spans="1:8" ht="18.75" customHeight="1" x14ac:dyDescent="0.35">
      <c r="A25" s="88"/>
      <c r="B25" s="89" t="s">
        <v>74</v>
      </c>
      <c r="C25" s="90">
        <v>0</v>
      </c>
      <c r="D25" s="90">
        <v>249348580</v>
      </c>
      <c r="E25" s="90">
        <v>0</v>
      </c>
      <c r="F25" s="90">
        <v>249348580</v>
      </c>
      <c r="G25" s="90"/>
      <c r="H25" s="91"/>
    </row>
    <row r="26" spans="1:8" ht="18.75" customHeight="1" x14ac:dyDescent="0.35">
      <c r="A26" s="88" t="s">
        <v>8</v>
      </c>
      <c r="B26" s="89" t="s">
        <v>17</v>
      </c>
      <c r="C26" s="90">
        <v>0</v>
      </c>
      <c r="D26" s="90">
        <v>78500000</v>
      </c>
      <c r="E26" s="90">
        <v>0</v>
      </c>
      <c r="F26" s="90">
        <v>78500000</v>
      </c>
      <c r="G26" s="90"/>
      <c r="H26" s="91"/>
    </row>
    <row r="27" spans="1:8" ht="18.75" customHeight="1" x14ac:dyDescent="0.35">
      <c r="A27" s="60"/>
      <c r="B27" s="95" t="s">
        <v>18</v>
      </c>
      <c r="C27" s="96">
        <v>0</v>
      </c>
      <c r="D27" s="96">
        <v>348338119</v>
      </c>
      <c r="E27" s="96">
        <v>0</v>
      </c>
      <c r="F27" s="96">
        <v>348338119</v>
      </c>
      <c r="G27" s="96"/>
      <c r="H27" s="97"/>
    </row>
    <row r="28" spans="1:8" ht="18.75" customHeight="1" x14ac:dyDescent="0.35">
      <c r="A28" s="60"/>
      <c r="B28" s="95" t="s">
        <v>10</v>
      </c>
      <c r="C28" s="96">
        <v>0</v>
      </c>
      <c r="D28" s="96">
        <v>1568147258</v>
      </c>
      <c r="E28" s="96"/>
      <c r="F28" s="96">
        <v>1568147258</v>
      </c>
      <c r="G28" s="96"/>
      <c r="H28" s="97"/>
    </row>
    <row r="29" spans="1:8" ht="18.75" customHeight="1" x14ac:dyDescent="0.35">
      <c r="A29" s="60"/>
      <c r="B29" s="95" t="s">
        <v>31</v>
      </c>
      <c r="C29" s="96">
        <v>0</v>
      </c>
      <c r="D29" s="96">
        <v>446560597</v>
      </c>
      <c r="E29" s="96"/>
      <c r="F29" s="96"/>
      <c r="G29" s="96"/>
      <c r="H29" s="97">
        <v>446560597</v>
      </c>
    </row>
    <row r="30" spans="1:8" ht="18.75" customHeight="1" x14ac:dyDescent="0.35">
      <c r="A30" s="60"/>
      <c r="B30" s="95" t="s">
        <v>32</v>
      </c>
      <c r="C30" s="96">
        <v>0</v>
      </c>
      <c r="D30" s="96">
        <v>15600000</v>
      </c>
      <c r="E30" s="96"/>
      <c r="F30" s="96"/>
      <c r="G30" s="96"/>
      <c r="H30" s="97">
        <v>15600000</v>
      </c>
    </row>
    <row r="31" spans="1:8" ht="18.75" customHeight="1" x14ac:dyDescent="0.35">
      <c r="A31" s="60"/>
      <c r="B31" s="95" t="s">
        <v>19</v>
      </c>
      <c r="C31" s="96">
        <v>85700000</v>
      </c>
      <c r="D31" s="96">
        <v>0</v>
      </c>
      <c r="E31" s="96"/>
      <c r="F31" s="96"/>
      <c r="G31" s="96">
        <v>85700000</v>
      </c>
      <c r="H31" s="97">
        <v>0</v>
      </c>
    </row>
    <row r="32" spans="1:8" ht="18.75" customHeight="1" x14ac:dyDescent="0.35">
      <c r="A32" s="60"/>
      <c r="B32" s="95" t="s">
        <v>20</v>
      </c>
      <c r="C32" s="96">
        <v>75096432</v>
      </c>
      <c r="D32" s="96">
        <v>0</v>
      </c>
      <c r="E32" s="96"/>
      <c r="F32" s="96"/>
      <c r="G32" s="96">
        <v>75096432</v>
      </c>
      <c r="H32" s="97">
        <v>0</v>
      </c>
    </row>
    <row r="33" spans="1:10" ht="18.75" customHeight="1" x14ac:dyDescent="0.35">
      <c r="A33" s="60"/>
      <c r="B33" s="95" t="s">
        <v>21</v>
      </c>
      <c r="C33" s="96">
        <v>19120000</v>
      </c>
      <c r="D33" s="96">
        <v>0</v>
      </c>
      <c r="E33" s="96"/>
      <c r="F33" s="96"/>
      <c r="G33" s="96">
        <v>19120000</v>
      </c>
      <c r="H33" s="97">
        <v>0</v>
      </c>
    </row>
    <row r="34" spans="1:10" ht="18.75" customHeight="1" x14ac:dyDescent="0.35">
      <c r="A34" s="60"/>
      <c r="B34" s="95" t="s">
        <v>38</v>
      </c>
      <c r="C34" s="96">
        <v>0</v>
      </c>
      <c r="D34" s="96">
        <v>2760000</v>
      </c>
      <c r="E34" s="96"/>
      <c r="F34" s="96"/>
      <c r="G34" s="96">
        <v>0</v>
      </c>
      <c r="H34" s="97">
        <v>2760000</v>
      </c>
    </row>
    <row r="35" spans="1:10" ht="18.75" customHeight="1" x14ac:dyDescent="0.35">
      <c r="A35" s="60"/>
      <c r="B35" s="95" t="s">
        <v>22</v>
      </c>
      <c r="C35" s="96">
        <v>42562012</v>
      </c>
      <c r="D35" s="96">
        <v>0</v>
      </c>
      <c r="E35" s="96"/>
      <c r="F35" s="96"/>
      <c r="G35" s="96">
        <v>42562012</v>
      </c>
      <c r="H35" s="97">
        <v>0</v>
      </c>
    </row>
    <row r="36" spans="1:10" ht="18.75" customHeight="1" x14ac:dyDescent="0.35">
      <c r="A36" s="60"/>
      <c r="B36" s="95" t="s">
        <v>23</v>
      </c>
      <c r="C36" s="96">
        <v>25620000</v>
      </c>
      <c r="D36" s="96">
        <v>0</v>
      </c>
      <c r="E36" s="96"/>
      <c r="F36" s="96"/>
      <c r="G36" s="96">
        <v>25620000</v>
      </c>
      <c r="H36" s="97">
        <v>0</v>
      </c>
    </row>
    <row r="37" spans="1:10" ht="18.75" customHeight="1" x14ac:dyDescent="0.35">
      <c r="A37" s="60" t="s">
        <v>8</v>
      </c>
      <c r="B37" s="95" t="s">
        <v>24</v>
      </c>
      <c r="C37" s="96">
        <v>100314000</v>
      </c>
      <c r="D37" s="96">
        <v>0</v>
      </c>
      <c r="E37" s="96"/>
      <c r="F37" s="96"/>
      <c r="G37" s="96">
        <v>100314000</v>
      </c>
      <c r="H37" s="97">
        <v>0</v>
      </c>
    </row>
    <row r="38" spans="1:10" ht="18.75" customHeight="1" thickBot="1" x14ac:dyDescent="0.4">
      <c r="A38" s="60"/>
      <c r="B38" s="95" t="s">
        <v>25</v>
      </c>
      <c r="C38" s="96">
        <v>0</v>
      </c>
      <c r="D38" s="96">
        <v>51238000</v>
      </c>
      <c r="E38" s="96"/>
      <c r="F38" s="96"/>
      <c r="G38" s="96">
        <v>0</v>
      </c>
      <c r="H38" s="97">
        <v>51238000</v>
      </c>
    </row>
    <row r="39" spans="1:10" ht="18.75" customHeight="1" x14ac:dyDescent="0.35">
      <c r="A39" s="56"/>
      <c r="B39" s="98" t="s">
        <v>34</v>
      </c>
      <c r="C39" s="71">
        <v>2966122554</v>
      </c>
      <c r="D39" s="71">
        <v>2966122554</v>
      </c>
      <c r="E39" s="71">
        <v>2617710110</v>
      </c>
      <c r="F39" s="71">
        <v>2449963957</v>
      </c>
      <c r="G39" s="71">
        <v>348412444</v>
      </c>
      <c r="H39" s="72">
        <v>516158597</v>
      </c>
    </row>
    <row r="40" spans="1:10" ht="18.75" customHeight="1" x14ac:dyDescent="0.35">
      <c r="A40" s="60"/>
      <c r="B40" s="73" t="s">
        <v>87</v>
      </c>
      <c r="C40" s="73"/>
      <c r="D40" s="73"/>
      <c r="E40" s="73"/>
      <c r="F40" s="62">
        <v>167746153</v>
      </c>
      <c r="G40" s="62">
        <v>167746153</v>
      </c>
      <c r="H40" s="74"/>
      <c r="J40" s="6"/>
    </row>
    <row r="41" spans="1:10" ht="18.75" customHeight="1" thickBot="1" x14ac:dyDescent="0.4">
      <c r="A41" s="75"/>
      <c r="B41" s="99" t="s">
        <v>35</v>
      </c>
      <c r="C41" s="76">
        <v>2966122554</v>
      </c>
      <c r="D41" s="76">
        <v>2966122554</v>
      </c>
      <c r="E41" s="76">
        <v>2617710110</v>
      </c>
      <c r="F41" s="76">
        <v>2617710110</v>
      </c>
      <c r="G41" s="76">
        <v>516158597</v>
      </c>
      <c r="H41" s="77">
        <v>516158597</v>
      </c>
    </row>
    <row r="42" spans="1:10" x14ac:dyDescent="0.35">
      <c r="A42" s="31"/>
      <c r="B42" s="30"/>
      <c r="C42" s="30"/>
      <c r="D42" s="30"/>
      <c r="E42" s="30"/>
      <c r="F42" s="30"/>
      <c r="G42" s="30"/>
      <c r="H42" s="30"/>
    </row>
    <row r="43" spans="1:10" x14ac:dyDescent="0.35">
      <c r="A43" s="31" t="s">
        <v>113</v>
      </c>
      <c r="B43" s="30"/>
      <c r="C43" s="30"/>
      <c r="D43" s="30"/>
      <c r="E43" s="30"/>
      <c r="F43" s="37"/>
      <c r="G43" s="30"/>
      <c r="H43" s="30"/>
    </row>
    <row r="44" spans="1:10" x14ac:dyDescent="0.35">
      <c r="A44" s="31" t="s">
        <v>86</v>
      </c>
      <c r="B44" s="30"/>
      <c r="C44" s="30"/>
      <c r="D44" s="30"/>
      <c r="E44" s="30"/>
      <c r="F44" s="37"/>
      <c r="G44" s="30"/>
      <c r="H44" s="30"/>
    </row>
    <row r="45" spans="1:10" ht="15" thickBot="1" x14ac:dyDescent="0.4">
      <c r="A45" s="31"/>
      <c r="B45" s="30"/>
      <c r="C45" s="30"/>
      <c r="D45" s="30"/>
      <c r="E45" s="30"/>
      <c r="F45" s="30"/>
      <c r="G45" s="30"/>
      <c r="H45" s="30"/>
    </row>
    <row r="46" spans="1:10" x14ac:dyDescent="0.35">
      <c r="A46" s="100"/>
      <c r="B46" s="101" t="s">
        <v>0</v>
      </c>
      <c r="C46" s="102" t="s">
        <v>1</v>
      </c>
      <c r="D46" s="102" t="s">
        <v>2</v>
      </c>
      <c r="E46" s="102" t="s">
        <v>3</v>
      </c>
      <c r="F46" s="102" t="s">
        <v>4</v>
      </c>
      <c r="G46" s="102" t="s">
        <v>5</v>
      </c>
      <c r="H46" s="103" t="s">
        <v>6</v>
      </c>
    </row>
    <row r="47" spans="1:10" ht="15" thickBot="1" x14ac:dyDescent="0.4">
      <c r="A47" s="104"/>
      <c r="B47" s="105"/>
      <c r="C47" s="106" t="s">
        <v>15</v>
      </c>
      <c r="D47" s="106" t="s">
        <v>15</v>
      </c>
      <c r="E47" s="106" t="s">
        <v>15</v>
      </c>
      <c r="F47" s="106" t="s">
        <v>15</v>
      </c>
      <c r="G47" s="106" t="s">
        <v>15</v>
      </c>
      <c r="H47" s="107" t="s">
        <v>15</v>
      </c>
    </row>
    <row r="48" spans="1:10" x14ac:dyDescent="0.35">
      <c r="A48" s="61"/>
      <c r="B48" s="122" t="s">
        <v>12</v>
      </c>
      <c r="C48" s="123">
        <v>605749008</v>
      </c>
      <c r="D48" s="123"/>
      <c r="E48" s="123">
        <v>605749008</v>
      </c>
      <c r="F48" s="123"/>
      <c r="G48" s="123"/>
      <c r="H48" s="124"/>
    </row>
    <row r="49" spans="1:8" x14ac:dyDescent="0.35">
      <c r="A49" s="61"/>
      <c r="B49" s="125" t="s">
        <v>16</v>
      </c>
      <c r="C49" s="126"/>
      <c r="D49" s="126">
        <v>92533500</v>
      </c>
      <c r="E49" s="126"/>
      <c r="F49" s="126">
        <v>92533500</v>
      </c>
      <c r="G49" s="126"/>
      <c r="H49" s="127"/>
    </row>
    <row r="50" spans="1:8" x14ac:dyDescent="0.35">
      <c r="A50" s="61"/>
      <c r="B50" s="161" t="s">
        <v>18</v>
      </c>
      <c r="C50" s="162"/>
      <c r="D50" s="162">
        <v>85773832</v>
      </c>
      <c r="E50" s="162"/>
      <c r="F50" s="162">
        <v>85773832</v>
      </c>
      <c r="G50" s="162"/>
      <c r="H50" s="163"/>
    </row>
    <row r="51" spans="1:8" x14ac:dyDescent="0.35">
      <c r="A51" s="61"/>
      <c r="B51" s="108" t="s">
        <v>10</v>
      </c>
      <c r="C51" s="96"/>
      <c r="D51" s="96">
        <v>386136319</v>
      </c>
      <c r="E51" s="96"/>
      <c r="F51" s="96">
        <v>386136319</v>
      </c>
      <c r="G51" s="96"/>
      <c r="H51" s="97"/>
    </row>
    <row r="52" spans="1:8" ht="15" thickBot="1" x14ac:dyDescent="0.4">
      <c r="A52" s="109"/>
      <c r="B52" s="110" t="s">
        <v>71</v>
      </c>
      <c r="C52" s="111"/>
      <c r="D52" s="111">
        <v>41305357</v>
      </c>
      <c r="E52" s="111"/>
      <c r="F52" s="111"/>
      <c r="G52" s="111"/>
      <c r="H52" s="112">
        <v>41305357</v>
      </c>
    </row>
    <row r="53" spans="1:8" x14ac:dyDescent="0.35">
      <c r="A53" s="78"/>
      <c r="B53" s="56" t="s">
        <v>34</v>
      </c>
      <c r="C53" s="71">
        <v>605749008</v>
      </c>
      <c r="D53" s="71">
        <v>605749008</v>
      </c>
      <c r="E53" s="71">
        <v>605749008</v>
      </c>
      <c r="F53" s="71">
        <v>564443651</v>
      </c>
      <c r="G53" s="71">
        <v>0</v>
      </c>
      <c r="H53" s="72">
        <v>41305357</v>
      </c>
    </row>
    <row r="54" spans="1:8" x14ac:dyDescent="0.35">
      <c r="A54" s="61"/>
      <c r="B54" s="60" t="s">
        <v>87</v>
      </c>
      <c r="C54" s="73"/>
      <c r="D54" s="73"/>
      <c r="E54" s="73"/>
      <c r="F54" s="62">
        <v>41305357</v>
      </c>
      <c r="G54" s="62">
        <v>41305357</v>
      </c>
      <c r="H54" s="74"/>
    </row>
    <row r="55" spans="1:8" ht="15" thickBot="1" x14ac:dyDescent="0.4">
      <c r="A55" s="79"/>
      <c r="B55" s="75" t="s">
        <v>35</v>
      </c>
      <c r="C55" s="76">
        <v>605749008</v>
      </c>
      <c r="D55" s="76">
        <v>605749008</v>
      </c>
      <c r="E55" s="76">
        <v>605749008</v>
      </c>
      <c r="F55" s="76">
        <v>605749008</v>
      </c>
      <c r="G55" s="76">
        <v>41305357</v>
      </c>
      <c r="H55" s="77">
        <v>41305357</v>
      </c>
    </row>
    <row r="56" spans="1:8" x14ac:dyDescent="0.35">
      <c r="A56" s="31"/>
      <c r="B56" s="30"/>
      <c r="C56" s="30"/>
      <c r="D56" s="30"/>
      <c r="E56" s="30"/>
      <c r="F56" s="30"/>
      <c r="G56" s="30"/>
      <c r="H56" s="30"/>
    </row>
    <row r="58" spans="1:8" x14ac:dyDescent="0.35">
      <c r="A58" s="25" t="s">
        <v>79</v>
      </c>
      <c r="B58" s="26"/>
      <c r="C58" s="26"/>
      <c r="D58" s="26"/>
      <c r="E58" s="26"/>
      <c r="F58" s="27"/>
      <c r="G58" s="26"/>
      <c r="H58" s="26"/>
    </row>
    <row r="59" spans="1:8" x14ac:dyDescent="0.35">
      <c r="F59" s="21" t="s">
        <v>15</v>
      </c>
      <c r="G59" s="21" t="s">
        <v>66</v>
      </c>
    </row>
    <row r="60" spans="1:8" x14ac:dyDescent="0.35">
      <c r="B60" s="4" t="s">
        <v>69</v>
      </c>
      <c r="F60" s="44">
        <v>2084231530</v>
      </c>
      <c r="G60" s="22">
        <v>1</v>
      </c>
    </row>
    <row r="61" spans="1:8" x14ac:dyDescent="0.35">
      <c r="B61" s="4" t="s">
        <v>68</v>
      </c>
      <c r="E61" s="6"/>
      <c r="F61" s="44">
        <v>513215508</v>
      </c>
      <c r="G61" s="22">
        <v>0.24623728247696167</v>
      </c>
    </row>
    <row r="62" spans="1:8" ht="15" thickBot="1" x14ac:dyDescent="0.4">
      <c r="B62" s="4" t="s">
        <v>70</v>
      </c>
      <c r="F62" s="45">
        <v>1571016022</v>
      </c>
      <c r="G62" s="22">
        <v>0.75376271752303836</v>
      </c>
    </row>
  </sheetData>
  <mergeCells count="4">
    <mergeCell ref="A5:H5"/>
    <mergeCell ref="A7:H7"/>
    <mergeCell ref="A9:H9"/>
    <mergeCell ref="A1:H1"/>
  </mergeCells>
  <printOptions horizontalCentered="1"/>
  <pageMargins left="0.70866141732283472" right="0.31496062992125984" top="0.78740157480314965" bottom="0.35433070866141736" header="0.31496062992125984" footer="0.31496062992125984"/>
  <pageSetup scale="6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26"/>
  <sheetViews>
    <sheetView showGridLines="0" topLeftCell="A9" zoomScale="120" zoomScaleNormal="120" workbookViewId="0">
      <selection activeCell="E24" sqref="E24"/>
    </sheetView>
  </sheetViews>
  <sheetFormatPr baseColWidth="10" defaultColWidth="11.453125" defaultRowHeight="13" x14ac:dyDescent="0.3"/>
  <cols>
    <col min="1" max="1" width="47.36328125" style="2" customWidth="1"/>
    <col min="2" max="2" width="5.36328125" style="2" bestFit="1" customWidth="1"/>
    <col min="3" max="3" width="14.54296875" style="2" customWidth="1"/>
    <col min="4" max="4" width="4" style="2" customWidth="1"/>
    <col min="5" max="5" width="14.90625" style="2" bestFit="1" customWidth="1"/>
    <col min="6" max="6" width="1.54296875" style="2" customWidth="1"/>
    <col min="7" max="7" width="13.36328125" style="2" customWidth="1"/>
    <col min="8" max="8" width="13.453125" style="2" bestFit="1" customWidth="1"/>
    <col min="9" max="16384" width="11.453125" style="2"/>
  </cols>
  <sheetData>
    <row r="1" spans="1:7" x14ac:dyDescent="0.3">
      <c r="A1" s="1" t="s">
        <v>26</v>
      </c>
    </row>
    <row r="2" spans="1:7" x14ac:dyDescent="0.3">
      <c r="A2" s="1"/>
    </row>
    <row r="3" spans="1:7" x14ac:dyDescent="0.3">
      <c r="A3" s="1" t="s">
        <v>126</v>
      </c>
      <c r="E3" s="9">
        <v>308872498</v>
      </c>
    </row>
    <row r="4" spans="1:7" x14ac:dyDescent="0.3">
      <c r="A4" s="1"/>
      <c r="E4" s="9"/>
    </row>
    <row r="5" spans="1:7" x14ac:dyDescent="0.3">
      <c r="A5" s="1" t="s">
        <v>127</v>
      </c>
      <c r="E5" s="9">
        <v>567365640</v>
      </c>
    </row>
    <row r="6" spans="1:7" x14ac:dyDescent="0.3">
      <c r="A6" s="1"/>
      <c r="E6" s="9"/>
    </row>
    <row r="7" spans="1:7" x14ac:dyDescent="0.3">
      <c r="A7" s="46" t="s">
        <v>108</v>
      </c>
      <c r="B7" s="47"/>
      <c r="C7" s="47"/>
      <c r="D7" s="47"/>
      <c r="E7" s="47"/>
      <c r="F7" s="47"/>
      <c r="G7" s="47"/>
    </row>
    <row r="8" spans="1:7" ht="16.5" customHeight="1" x14ac:dyDescent="0.3">
      <c r="A8" s="3"/>
      <c r="B8" s="1"/>
      <c r="C8" s="7" t="s">
        <v>15</v>
      </c>
    </row>
    <row r="9" spans="1:7" x14ac:dyDescent="0.3">
      <c r="A9" s="2" t="s">
        <v>33</v>
      </c>
      <c r="C9" s="8">
        <v>78500000</v>
      </c>
    </row>
    <row r="10" spans="1:7" x14ac:dyDescent="0.3">
      <c r="A10" s="2" t="s">
        <v>118</v>
      </c>
      <c r="C10" s="8">
        <v>3658000</v>
      </c>
    </row>
    <row r="11" spans="1:7" x14ac:dyDescent="0.3">
      <c r="A11" s="2" t="s">
        <v>119</v>
      </c>
      <c r="C11" s="8">
        <f>2896000+15260000</f>
        <v>18156000</v>
      </c>
    </row>
    <row r="12" spans="1:7" ht="13.5" thickBot="1" x14ac:dyDescent="0.35">
      <c r="A12" s="2" t="s">
        <v>27</v>
      </c>
      <c r="C12" s="34">
        <v>100314000</v>
      </c>
    </row>
    <row r="15" spans="1:7" x14ac:dyDescent="0.3">
      <c r="A15" s="46" t="s">
        <v>28</v>
      </c>
      <c r="B15" s="46"/>
      <c r="C15" s="46"/>
      <c r="D15" s="46"/>
      <c r="E15" s="46"/>
      <c r="F15" s="46"/>
      <c r="G15" s="46"/>
    </row>
    <row r="16" spans="1:7" x14ac:dyDescent="0.3">
      <c r="E16" s="10"/>
    </row>
    <row r="17" spans="1:8" x14ac:dyDescent="0.3">
      <c r="A17" s="2" t="s">
        <v>120</v>
      </c>
      <c r="E17" s="11">
        <v>1480520120</v>
      </c>
      <c r="H17" s="9"/>
    </row>
    <row r="18" spans="1:8" ht="14.5" x14ac:dyDescent="0.35">
      <c r="A18" s="2" t="s">
        <v>121</v>
      </c>
      <c r="B18" s="4"/>
      <c r="C18" s="4"/>
      <c r="D18" s="4"/>
      <c r="E18" s="11">
        <v>36800000</v>
      </c>
      <c r="F18" s="4"/>
      <c r="G18" s="4"/>
    </row>
    <row r="20" spans="1:8" x14ac:dyDescent="0.3">
      <c r="A20" s="1" t="s">
        <v>88</v>
      </c>
    </row>
    <row r="22" spans="1:8" ht="14.5" x14ac:dyDescent="0.35">
      <c r="A22" s="2" t="s">
        <v>73</v>
      </c>
      <c r="B22" s="4"/>
      <c r="C22" s="4"/>
      <c r="D22" s="4"/>
      <c r="E22" s="11">
        <v>15350000</v>
      </c>
      <c r="F22" s="4"/>
      <c r="G22" s="4"/>
    </row>
    <row r="23" spans="1:8" x14ac:dyDescent="0.3">
      <c r="A23" s="2" t="s">
        <v>72</v>
      </c>
      <c r="E23" s="11">
        <v>0</v>
      </c>
    </row>
    <row r="24" spans="1:8" x14ac:dyDescent="0.3">
      <c r="A24" s="2" t="s">
        <v>99</v>
      </c>
      <c r="E24" s="11">
        <v>378288741</v>
      </c>
    </row>
    <row r="25" spans="1:8" ht="14.5" x14ac:dyDescent="0.35">
      <c r="A25" s="2" t="s">
        <v>123</v>
      </c>
      <c r="B25" s="4"/>
      <c r="C25" s="4"/>
      <c r="D25" s="4"/>
      <c r="E25" s="11">
        <v>442389411</v>
      </c>
      <c r="F25" s="4"/>
      <c r="G25" s="4"/>
    </row>
    <row r="26" spans="1:8" x14ac:dyDescent="0.3">
      <c r="A26" s="2" t="s">
        <v>122</v>
      </c>
      <c r="E26" s="11">
        <v>1022780709</v>
      </c>
    </row>
  </sheetData>
  <printOptions horizontalCentered="1"/>
  <pageMargins left="0.70866141732283472" right="0.70866141732283472"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2:M27"/>
  <sheetViews>
    <sheetView showGridLines="0" tabSelected="1" zoomScale="110" zoomScaleNormal="110" workbookViewId="0">
      <selection activeCell="M16" sqref="M16"/>
    </sheetView>
  </sheetViews>
  <sheetFormatPr baseColWidth="10" defaultColWidth="11.453125" defaultRowHeight="14.5" x14ac:dyDescent="0.35"/>
  <cols>
    <col min="1" max="1" width="27.453125" style="64" customWidth="1"/>
    <col min="2" max="5" width="7.453125" style="64" customWidth="1"/>
    <col min="6" max="6" width="7.36328125" style="64" customWidth="1"/>
    <col min="7" max="13" width="7.453125" style="64" customWidth="1"/>
    <col min="14" max="16384" width="11.453125" style="64"/>
  </cols>
  <sheetData>
    <row r="2" spans="1:13" x14ac:dyDescent="0.35">
      <c r="A2" s="12" t="s">
        <v>115</v>
      </c>
    </row>
    <row r="3" spans="1:13" ht="15" thickBot="1" x14ac:dyDescent="0.4"/>
    <row r="4" spans="1:13" ht="15" thickBot="1" x14ac:dyDescent="0.4">
      <c r="A4" s="14"/>
      <c r="B4" s="15" t="s">
        <v>45</v>
      </c>
      <c r="C4" s="15" t="s">
        <v>46</v>
      </c>
      <c r="D4" s="15" t="s">
        <v>47</v>
      </c>
      <c r="E4" s="15" t="s">
        <v>48</v>
      </c>
      <c r="F4" s="15" t="s">
        <v>49</v>
      </c>
      <c r="G4" s="15" t="s">
        <v>50</v>
      </c>
      <c r="H4" s="15" t="s">
        <v>51</v>
      </c>
      <c r="I4" s="15" t="s">
        <v>52</v>
      </c>
      <c r="J4" s="15" t="s">
        <v>53</v>
      </c>
      <c r="K4" s="15" t="s">
        <v>54</v>
      </c>
      <c r="L4" s="132" t="s">
        <v>55</v>
      </c>
      <c r="M4" s="16" t="s">
        <v>56</v>
      </c>
    </row>
    <row r="5" spans="1:13" x14ac:dyDescent="0.35">
      <c r="A5" s="17" t="s">
        <v>57</v>
      </c>
      <c r="B5" s="65">
        <v>-0.5</v>
      </c>
      <c r="C5" s="65">
        <v>0.1</v>
      </c>
      <c r="D5" s="65">
        <v>0.7</v>
      </c>
      <c r="E5" s="65">
        <v>1.1000000000000001</v>
      </c>
      <c r="F5" s="65">
        <v>1.6</v>
      </c>
      <c r="G5" s="65">
        <v>1.9</v>
      </c>
      <c r="H5" s="65">
        <v>1.8</v>
      </c>
      <c r="I5" s="65">
        <v>2.6</v>
      </c>
      <c r="J5" s="65">
        <v>2.8</v>
      </c>
      <c r="K5" s="65">
        <v>2.9</v>
      </c>
      <c r="L5" s="133">
        <v>3.9</v>
      </c>
      <c r="M5" s="66">
        <v>4.2</v>
      </c>
    </row>
    <row r="6" spans="1:13" x14ac:dyDescent="0.35">
      <c r="A6" s="18" t="s">
        <v>58</v>
      </c>
      <c r="B6" s="67"/>
      <c r="C6" s="67">
        <v>0.7</v>
      </c>
      <c r="D6" s="67">
        <v>1.3</v>
      </c>
      <c r="E6" s="67">
        <v>1.6</v>
      </c>
      <c r="F6" s="67">
        <v>2.2000000000000002</v>
      </c>
      <c r="G6" s="67">
        <v>2.5</v>
      </c>
      <c r="H6" s="67">
        <v>2.4</v>
      </c>
      <c r="I6" s="67">
        <v>3.1</v>
      </c>
      <c r="J6" s="67">
        <v>3.4</v>
      </c>
      <c r="K6" s="67">
        <v>3.5</v>
      </c>
      <c r="L6" s="134">
        <v>4.5</v>
      </c>
      <c r="M6" s="68">
        <v>4.7</v>
      </c>
    </row>
    <row r="7" spans="1:13" x14ac:dyDescent="0.35">
      <c r="A7" s="18" t="s">
        <v>59</v>
      </c>
      <c r="B7" s="67"/>
      <c r="C7" s="67"/>
      <c r="D7" s="67">
        <v>0.6</v>
      </c>
      <c r="E7" s="67">
        <v>1</v>
      </c>
      <c r="F7" s="67">
        <v>1.5</v>
      </c>
      <c r="G7" s="67">
        <v>1.8</v>
      </c>
      <c r="H7" s="67">
        <v>1.7</v>
      </c>
      <c r="I7" s="67">
        <v>2.4</v>
      </c>
      <c r="J7" s="67">
        <v>2.7</v>
      </c>
      <c r="K7" s="67">
        <v>2.8</v>
      </c>
      <c r="L7" s="134">
        <v>3.8</v>
      </c>
      <c r="M7" s="68">
        <v>4</v>
      </c>
    </row>
    <row r="8" spans="1:13" x14ac:dyDescent="0.35">
      <c r="A8" s="18" t="s">
        <v>60</v>
      </c>
      <c r="B8" s="67"/>
      <c r="C8" s="67"/>
      <c r="D8" s="67"/>
      <c r="E8" s="67">
        <v>0.4</v>
      </c>
      <c r="F8" s="67">
        <v>0.9</v>
      </c>
      <c r="G8" s="67">
        <v>1.2</v>
      </c>
      <c r="H8" s="67">
        <v>1.1000000000000001</v>
      </c>
      <c r="I8" s="67">
        <v>1.8</v>
      </c>
      <c r="J8" s="67">
        <v>2.1</v>
      </c>
      <c r="K8" s="67">
        <v>2.2000000000000002</v>
      </c>
      <c r="L8" s="134">
        <v>3.2</v>
      </c>
      <c r="M8" s="68">
        <v>3.4</v>
      </c>
    </row>
    <row r="9" spans="1:13" x14ac:dyDescent="0.35">
      <c r="A9" s="18" t="s">
        <v>61</v>
      </c>
      <c r="B9" s="67"/>
      <c r="C9" s="67"/>
      <c r="D9" s="67"/>
      <c r="E9" s="67"/>
      <c r="F9" s="67">
        <v>0.5</v>
      </c>
      <c r="G9" s="67">
        <v>0.8</v>
      </c>
      <c r="H9" s="67">
        <v>0.7</v>
      </c>
      <c r="I9" s="67">
        <v>1.5</v>
      </c>
      <c r="J9" s="67">
        <v>1.7</v>
      </c>
      <c r="K9" s="67">
        <v>1.8</v>
      </c>
      <c r="L9" s="134">
        <v>2.8</v>
      </c>
      <c r="M9" s="68">
        <v>3</v>
      </c>
    </row>
    <row r="10" spans="1:13" x14ac:dyDescent="0.35">
      <c r="A10" s="18" t="s">
        <v>62</v>
      </c>
      <c r="B10" s="67"/>
      <c r="C10" s="67"/>
      <c r="D10" s="67"/>
      <c r="E10" s="67"/>
      <c r="F10" s="67"/>
      <c r="G10" s="67">
        <v>0.3</v>
      </c>
      <c r="H10" s="67">
        <v>0.2</v>
      </c>
      <c r="I10" s="67">
        <v>0.9</v>
      </c>
      <c r="J10" s="67">
        <v>1.2</v>
      </c>
      <c r="K10" s="67">
        <v>1.3</v>
      </c>
      <c r="L10" s="134">
        <v>2.2000000000000002</v>
      </c>
      <c r="M10" s="68">
        <v>2.5</v>
      </c>
    </row>
    <row r="11" spans="1:13" x14ac:dyDescent="0.35">
      <c r="A11" s="18" t="s">
        <v>63</v>
      </c>
      <c r="B11" s="67"/>
      <c r="C11" s="67"/>
      <c r="D11" s="67"/>
      <c r="E11" s="67"/>
      <c r="F11" s="67"/>
      <c r="G11" s="67"/>
      <c r="H11" s="67">
        <v>-0.1</v>
      </c>
      <c r="I11" s="67">
        <v>0.6</v>
      </c>
      <c r="J11" s="67">
        <v>0.9</v>
      </c>
      <c r="K11" s="67">
        <v>1</v>
      </c>
      <c r="L11" s="134">
        <v>2</v>
      </c>
      <c r="M11" s="68">
        <v>2.2000000000000002</v>
      </c>
    </row>
    <row r="12" spans="1:13" x14ac:dyDescent="0.35">
      <c r="A12" s="18" t="s">
        <v>64</v>
      </c>
      <c r="B12" s="67"/>
      <c r="C12" s="67"/>
      <c r="D12" s="67"/>
      <c r="E12" s="67"/>
      <c r="F12" s="67"/>
      <c r="G12" s="67"/>
      <c r="H12" s="67"/>
      <c r="I12" s="67">
        <v>0.7</v>
      </c>
      <c r="J12" s="67">
        <v>1</v>
      </c>
      <c r="K12" s="67">
        <v>1.1000000000000001</v>
      </c>
      <c r="L12" s="134">
        <v>2.1</v>
      </c>
      <c r="M12" s="68">
        <v>2.2999999999999998</v>
      </c>
    </row>
    <row r="13" spans="1:13" x14ac:dyDescent="0.35">
      <c r="A13" s="18" t="s">
        <v>65</v>
      </c>
      <c r="B13" s="67"/>
      <c r="C13" s="67"/>
      <c r="D13" s="67"/>
      <c r="E13" s="67"/>
      <c r="F13" s="67"/>
      <c r="G13" s="67"/>
      <c r="H13" s="67"/>
      <c r="I13" s="67"/>
      <c r="J13" s="67">
        <v>0.2</v>
      </c>
      <c r="K13" s="67">
        <v>0.3</v>
      </c>
      <c r="L13" s="134">
        <v>1.3</v>
      </c>
      <c r="M13" s="68">
        <v>1.6</v>
      </c>
    </row>
    <row r="14" spans="1:13" x14ac:dyDescent="0.35">
      <c r="A14" s="18" t="s">
        <v>40</v>
      </c>
      <c r="B14" s="67"/>
      <c r="C14" s="67"/>
      <c r="D14" s="67"/>
      <c r="E14" s="67"/>
      <c r="F14" s="67"/>
      <c r="G14" s="67"/>
      <c r="H14" s="67"/>
      <c r="I14" s="67"/>
      <c r="J14" s="67"/>
      <c r="K14" s="67">
        <v>0.1</v>
      </c>
      <c r="L14" s="134">
        <v>1.1000000000000001</v>
      </c>
      <c r="M14" s="68">
        <v>1.3</v>
      </c>
    </row>
    <row r="15" spans="1:13" x14ac:dyDescent="0.35">
      <c r="A15" s="18" t="s">
        <v>41</v>
      </c>
      <c r="B15" s="67"/>
      <c r="C15" s="67"/>
      <c r="D15" s="67"/>
      <c r="E15" s="67"/>
      <c r="F15" s="67"/>
      <c r="G15" s="67"/>
      <c r="H15" s="67"/>
      <c r="I15" s="67"/>
      <c r="J15" s="67"/>
      <c r="K15" s="67"/>
      <c r="L15" s="134">
        <v>1</v>
      </c>
      <c r="M15" s="68">
        <v>1.2</v>
      </c>
    </row>
    <row r="16" spans="1:13" x14ac:dyDescent="0.35">
      <c r="A16" s="18" t="s">
        <v>42</v>
      </c>
      <c r="B16" s="67"/>
      <c r="C16" s="67"/>
      <c r="D16" s="67"/>
      <c r="E16" s="67"/>
      <c r="F16" s="67"/>
      <c r="G16" s="67"/>
      <c r="H16" s="67"/>
      <c r="I16" s="67"/>
      <c r="J16" s="67"/>
      <c r="K16" s="67"/>
      <c r="L16" s="134"/>
      <c r="M16" s="68">
        <v>0.3</v>
      </c>
    </row>
    <row r="17" spans="1:13" ht="15" thickBot="1" x14ac:dyDescent="0.4">
      <c r="A17" s="19" t="s">
        <v>43</v>
      </c>
      <c r="B17" s="69"/>
      <c r="C17" s="69"/>
      <c r="D17" s="69"/>
      <c r="E17" s="69"/>
      <c r="F17" s="69"/>
      <c r="G17" s="69"/>
      <c r="H17" s="69"/>
      <c r="I17" s="69"/>
      <c r="J17" s="69"/>
      <c r="K17" s="69"/>
      <c r="L17" s="135"/>
      <c r="M17" s="70">
        <v>0</v>
      </c>
    </row>
    <row r="20" spans="1:13" x14ac:dyDescent="0.35">
      <c r="A20" s="13" t="s">
        <v>44</v>
      </c>
    </row>
    <row r="22" spans="1:13" x14ac:dyDescent="0.35">
      <c r="A22" s="64" t="s">
        <v>80</v>
      </c>
    </row>
    <row r="23" spans="1:13" x14ac:dyDescent="0.35">
      <c r="A23" s="64" t="s">
        <v>81</v>
      </c>
    </row>
    <row r="24" spans="1:13" x14ac:dyDescent="0.35">
      <c r="A24" s="64" t="s">
        <v>82</v>
      </c>
    </row>
    <row r="25" spans="1:13" x14ac:dyDescent="0.35">
      <c r="A25" s="64" t="s">
        <v>83</v>
      </c>
    </row>
    <row r="26" spans="1:13" x14ac:dyDescent="0.35">
      <c r="A26" s="64" t="s">
        <v>84</v>
      </c>
    </row>
    <row r="27" spans="1:13" x14ac:dyDescent="0.35">
      <c r="A27" s="64" t="s">
        <v>85</v>
      </c>
    </row>
  </sheetData>
  <printOptions horizontalCentered="1"/>
  <pageMargins left="0.70866141732283472" right="0.70866141732283472" top="0.74803149606299213" bottom="0.74803149606299213" header="0.31496062992125984" footer="0.31496062992125984"/>
  <pageSetup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49897-6F79-4664-835D-3D2F1E25FB6A}">
  <sheetPr>
    <tabColor rgb="FFFFC000"/>
    <pageSetUpPr fitToPage="1"/>
  </sheetPr>
  <dimension ref="A1:F29"/>
  <sheetViews>
    <sheetView showGridLines="0" topLeftCell="A13" zoomScaleNormal="100" workbookViewId="0">
      <selection activeCell="H22" sqref="H22"/>
    </sheetView>
  </sheetViews>
  <sheetFormatPr baseColWidth="10" defaultColWidth="11.453125" defaultRowHeight="14.5" x14ac:dyDescent="0.35"/>
  <cols>
    <col min="1" max="1" width="6.08984375" style="30" customWidth="1"/>
    <col min="2" max="2" width="10.90625" style="30" customWidth="1"/>
    <col min="3" max="3" width="21.26953125" style="30" customWidth="1"/>
    <col min="4" max="4" width="25.453125" style="30" customWidth="1"/>
    <col min="5" max="5" width="21.90625" style="33" customWidth="1"/>
    <col min="6" max="6" width="15.6328125" style="33" customWidth="1"/>
    <col min="7" max="16384" width="11.453125" style="30"/>
  </cols>
  <sheetData>
    <row r="1" spans="1:6" x14ac:dyDescent="0.35">
      <c r="A1" s="31" t="s">
        <v>109</v>
      </c>
    </row>
    <row r="3" spans="1:6" x14ac:dyDescent="0.35">
      <c r="A3" s="31" t="s">
        <v>114</v>
      </c>
    </row>
    <row r="4" spans="1:6" x14ac:dyDescent="0.35">
      <c r="A4" s="31" t="s">
        <v>117</v>
      </c>
    </row>
    <row r="6" spans="1:6" x14ac:dyDescent="0.35">
      <c r="A6" s="30" t="s">
        <v>124</v>
      </c>
      <c r="F6" s="20">
        <v>167746153</v>
      </c>
    </row>
    <row r="7" spans="1:6" x14ac:dyDescent="0.35">
      <c r="F7" s="20"/>
    </row>
    <row r="8" spans="1:6" x14ac:dyDescent="0.35">
      <c r="A8" s="32" t="s">
        <v>89</v>
      </c>
      <c r="F8" s="20"/>
    </row>
    <row r="9" spans="1:6" x14ac:dyDescent="0.35">
      <c r="A9" s="30" t="s">
        <v>101</v>
      </c>
      <c r="F9" s="20">
        <v>12435758</v>
      </c>
    </row>
    <row r="10" spans="1:6" x14ac:dyDescent="0.35">
      <c r="A10" s="30" t="s">
        <v>102</v>
      </c>
      <c r="F10" s="20">
        <v>25620000</v>
      </c>
    </row>
    <row r="11" spans="1:6" x14ac:dyDescent="0.35">
      <c r="A11" s="30" t="s">
        <v>103</v>
      </c>
      <c r="F11" s="20">
        <v>30254620</v>
      </c>
    </row>
    <row r="12" spans="1:6" x14ac:dyDescent="0.35">
      <c r="A12" s="30" t="s">
        <v>104</v>
      </c>
      <c r="F12" s="20">
        <v>42562012</v>
      </c>
    </row>
    <row r="13" spans="1:6" x14ac:dyDescent="0.35">
      <c r="A13" s="30" t="s">
        <v>106</v>
      </c>
      <c r="F13" s="20">
        <v>78500000</v>
      </c>
    </row>
    <row r="14" spans="1:6" x14ac:dyDescent="0.35">
      <c r="A14" s="30" t="s">
        <v>107</v>
      </c>
      <c r="D14" s="33">
        <v>3658000</v>
      </c>
      <c r="E14" s="35">
        <f>+'Planteamiento (3)'!L13/100+1</f>
        <v>1.0129999999999999</v>
      </c>
      <c r="F14" s="20">
        <f>+D14*E14</f>
        <v>3705553.9999999995</v>
      </c>
    </row>
    <row r="15" spans="1:6" x14ac:dyDescent="0.35">
      <c r="F15" s="20"/>
    </row>
    <row r="16" spans="1:6" x14ac:dyDescent="0.35">
      <c r="A16" s="32" t="s">
        <v>90</v>
      </c>
      <c r="F16" s="20"/>
    </row>
    <row r="17" spans="1:6" x14ac:dyDescent="0.35">
      <c r="A17" s="30" t="s">
        <v>105</v>
      </c>
      <c r="F17" s="20">
        <v>-15600000</v>
      </c>
    </row>
    <row r="18" spans="1:6" x14ac:dyDescent="0.35">
      <c r="A18" s="30" t="s">
        <v>39</v>
      </c>
      <c r="F18" s="20"/>
    </row>
    <row r="19" spans="1:6" x14ac:dyDescent="0.35">
      <c r="C19" s="30" t="s">
        <v>91</v>
      </c>
      <c r="D19" s="33">
        <v>1480520120</v>
      </c>
      <c r="E19" s="36">
        <f>+'Planteamiento (3)'!L5/100</f>
        <v>3.9E-2</v>
      </c>
      <c r="F19" s="20">
        <v>-91792247.439999998</v>
      </c>
    </row>
    <row r="20" spans="1:6" x14ac:dyDescent="0.35">
      <c r="C20" s="30" t="s">
        <v>100</v>
      </c>
      <c r="D20" s="20">
        <v>-36800000</v>
      </c>
      <c r="E20" s="36">
        <f>+'Planteamiento (3)'!L14/100</f>
        <v>1.1000000000000001E-2</v>
      </c>
      <c r="F20" s="20">
        <v>920000</v>
      </c>
    </row>
    <row r="22" spans="1:6" ht="15" thickBot="1" x14ac:dyDescent="0.4">
      <c r="A22" s="31" t="s">
        <v>125</v>
      </c>
      <c r="B22" s="48"/>
      <c r="C22" s="48"/>
      <c r="D22" s="48"/>
      <c r="E22" s="49"/>
      <c r="F22" s="81">
        <f>SUM(F6:F21)</f>
        <v>254351849.56</v>
      </c>
    </row>
    <row r="23" spans="1:6" ht="15" thickBot="1" x14ac:dyDescent="0.4">
      <c r="A23" s="31"/>
      <c r="B23" s="48"/>
      <c r="C23" s="48"/>
      <c r="D23" s="48"/>
      <c r="E23" s="49"/>
      <c r="F23" s="63"/>
    </row>
    <row r="24" spans="1:6" ht="15" thickBot="1" x14ac:dyDescent="0.4">
      <c r="A24" s="48" t="s">
        <v>154</v>
      </c>
      <c r="B24" s="48"/>
      <c r="C24" s="48"/>
      <c r="D24" s="48"/>
      <c r="E24" s="150">
        <f>+'Desarrollo 1'!C26</f>
        <v>0.24911936650987654</v>
      </c>
      <c r="F24" s="93">
        <f>+F22*E24</f>
        <v>63363971.633002624</v>
      </c>
    </row>
    <row r="26" spans="1:6" x14ac:dyDescent="0.35">
      <c r="A26" s="48" t="s">
        <v>153</v>
      </c>
      <c r="B26" s="48"/>
    </row>
    <row r="27" spans="1:6" x14ac:dyDescent="0.35">
      <c r="A27" s="48"/>
      <c r="B27" s="48"/>
    </row>
    <row r="28" spans="1:6" x14ac:dyDescent="0.35">
      <c r="A28" s="48" t="s">
        <v>155</v>
      </c>
      <c r="B28" s="48"/>
    </row>
    <row r="29" spans="1:6" x14ac:dyDescent="0.35">
      <c r="A29" s="48" t="s">
        <v>156</v>
      </c>
      <c r="B29" s="48"/>
    </row>
  </sheetData>
  <printOptions horizontalCentered="1"/>
  <pageMargins left="0.70866141732283472" right="0.70866141732283472" top="0.74803149606299213" bottom="0.74803149606299213" header="0.31496062992125984" footer="0.31496062992125984"/>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618A3-1DCC-47C4-88D9-45585D3A361C}">
  <sheetPr>
    <pageSetUpPr fitToPage="1"/>
  </sheetPr>
  <dimension ref="A1:E63"/>
  <sheetViews>
    <sheetView showGridLines="0" topLeftCell="A2" zoomScale="110" zoomScaleNormal="110" workbookViewId="0">
      <selection activeCell="D30" sqref="A2:D30"/>
    </sheetView>
  </sheetViews>
  <sheetFormatPr baseColWidth="10" defaultColWidth="11.453125" defaultRowHeight="14.5" x14ac:dyDescent="0.35"/>
  <cols>
    <col min="1" max="1" width="44" style="30" customWidth="1"/>
    <col min="2" max="2" width="21" style="30" customWidth="1"/>
    <col min="3" max="3" width="24" style="30" customWidth="1"/>
    <col min="4" max="4" width="23" style="30" customWidth="1"/>
    <col min="5" max="16384" width="11.453125" style="30"/>
  </cols>
  <sheetData>
    <row r="1" spans="1:5" x14ac:dyDescent="0.35">
      <c r="A1" s="31" t="s">
        <v>128</v>
      </c>
    </row>
    <row r="2" spans="1:5" x14ac:dyDescent="0.35">
      <c r="A2" s="31" t="s">
        <v>129</v>
      </c>
      <c r="B2" s="31"/>
    </row>
    <row r="3" spans="1:5" x14ac:dyDescent="0.35">
      <c r="A3" s="31" t="s">
        <v>130</v>
      </c>
      <c r="B3" s="82" t="s">
        <v>117</v>
      </c>
    </row>
    <row r="5" spans="1:5" x14ac:dyDescent="0.35">
      <c r="A5" s="115"/>
      <c r="B5" s="115" t="s">
        <v>114</v>
      </c>
      <c r="C5" s="145" t="s">
        <v>132</v>
      </c>
      <c r="D5" s="115" t="str">
        <f>+B5</f>
        <v>Empresa Alfa S.A.</v>
      </c>
    </row>
    <row r="6" spans="1:5" x14ac:dyDescent="0.35">
      <c r="A6" s="116" t="s">
        <v>76</v>
      </c>
      <c r="B6" s="144" t="s">
        <v>131</v>
      </c>
      <c r="C6" s="146" t="s">
        <v>133</v>
      </c>
      <c r="D6" s="116" t="s">
        <v>134</v>
      </c>
    </row>
    <row r="7" spans="1:5" ht="15" thickBot="1" x14ac:dyDescent="0.4">
      <c r="A7" s="117"/>
      <c r="B7" s="117" t="s">
        <v>15</v>
      </c>
      <c r="C7" s="147" t="s">
        <v>15</v>
      </c>
      <c r="D7" s="117" t="s">
        <v>15</v>
      </c>
    </row>
    <row r="9" spans="1:5" x14ac:dyDescent="0.35">
      <c r="A9" s="30" t="s">
        <v>148</v>
      </c>
      <c r="B9" s="83">
        <f>+'Planteamiento (1)'!E39</f>
        <v>2617710110</v>
      </c>
      <c r="C9" s="83">
        <f>+'Planteamiento (1)'!E53</f>
        <v>605749008</v>
      </c>
      <c r="D9" s="83">
        <f>+B9-C9</f>
        <v>2011961102</v>
      </c>
      <c r="E9" s="83"/>
    </row>
    <row r="10" spans="1:5" x14ac:dyDescent="0.35">
      <c r="A10" s="32" t="s">
        <v>135</v>
      </c>
      <c r="B10" s="83"/>
      <c r="C10" s="83"/>
      <c r="D10" s="83"/>
      <c r="E10" s="83"/>
    </row>
    <row r="11" spans="1:5" x14ac:dyDescent="0.35">
      <c r="A11" s="30" t="s">
        <v>151</v>
      </c>
      <c r="B11" s="83">
        <f>-'Planteamiento (1)'!E20</f>
        <v>-527178000</v>
      </c>
      <c r="C11" s="83"/>
      <c r="D11" s="83">
        <f t="shared" ref="D11:D13" si="0">+B11-C11</f>
        <v>-527178000</v>
      </c>
      <c r="E11" s="83"/>
    </row>
    <row r="12" spans="1:5" x14ac:dyDescent="0.35">
      <c r="A12" s="30" t="s">
        <v>144</v>
      </c>
      <c r="B12" s="83">
        <f>-'Planteamiento (1)'!E22</f>
        <v>-605749008</v>
      </c>
      <c r="C12" s="83">
        <f>B12</f>
        <v>-605749008</v>
      </c>
      <c r="D12" s="83">
        <f t="shared" si="0"/>
        <v>0</v>
      </c>
      <c r="E12" s="83"/>
    </row>
    <row r="13" spans="1:5" x14ac:dyDescent="0.35">
      <c r="A13" s="30" t="s">
        <v>146</v>
      </c>
      <c r="B13" s="83">
        <f>-'Planteamiento (1)'!F25</f>
        <v>-249348580</v>
      </c>
      <c r="C13" s="83"/>
      <c r="D13" s="83">
        <f t="shared" si="0"/>
        <v>-249348580</v>
      </c>
      <c r="E13" s="83"/>
    </row>
    <row r="14" spans="1:5" x14ac:dyDescent="0.35">
      <c r="B14" s="83"/>
      <c r="C14" s="83"/>
      <c r="D14" s="83"/>
      <c r="E14" s="83"/>
    </row>
    <row r="15" spans="1:5" x14ac:dyDescent="0.35">
      <c r="A15" s="32" t="s">
        <v>136</v>
      </c>
      <c r="B15" s="83"/>
      <c r="C15" s="83"/>
      <c r="D15" s="83"/>
      <c r="E15" s="83"/>
    </row>
    <row r="16" spans="1:5" x14ac:dyDescent="0.35">
      <c r="A16" s="30" t="s">
        <v>152</v>
      </c>
      <c r="B16" s="83">
        <f>+'Planteamiento (2)'!E3</f>
        <v>308872498</v>
      </c>
      <c r="C16" s="83"/>
      <c r="D16" s="83">
        <f t="shared" ref="D16:D17" si="1">+B16-C16</f>
        <v>308872498</v>
      </c>
      <c r="E16" s="83"/>
    </row>
    <row r="17" spans="1:5" x14ac:dyDescent="0.35">
      <c r="A17" s="30" t="s">
        <v>145</v>
      </c>
      <c r="B17" s="83">
        <f>+'Planteamiento (2)'!E5</f>
        <v>567365640</v>
      </c>
      <c r="C17" s="83">
        <f>+B17</f>
        <v>567365640</v>
      </c>
      <c r="D17" s="83">
        <f t="shared" si="1"/>
        <v>0</v>
      </c>
      <c r="E17" s="83"/>
    </row>
    <row r="18" spans="1:5" x14ac:dyDescent="0.35">
      <c r="A18" s="137"/>
      <c r="B18" s="142"/>
      <c r="C18" s="142"/>
      <c r="D18" s="142"/>
      <c r="E18" s="83"/>
    </row>
    <row r="19" spans="1:5" x14ac:dyDescent="0.35">
      <c r="A19" s="30" t="s">
        <v>143</v>
      </c>
      <c r="B19" s="83">
        <f>SUM(B9:B18)</f>
        <v>2111672660</v>
      </c>
      <c r="C19" s="83">
        <f t="shared" ref="C19:D19" si="2">SUM(C9:C18)</f>
        <v>567365640</v>
      </c>
      <c r="D19" s="83">
        <f t="shared" si="2"/>
        <v>1544307020</v>
      </c>
      <c r="E19" s="83"/>
    </row>
    <row r="20" spans="1:5" x14ac:dyDescent="0.35">
      <c r="B20" s="83"/>
      <c r="C20" s="83"/>
      <c r="D20" s="83"/>
      <c r="E20" s="83"/>
    </row>
    <row r="21" spans="1:5" x14ac:dyDescent="0.35">
      <c r="A21" s="30" t="s">
        <v>149</v>
      </c>
      <c r="B21" s="83"/>
      <c r="C21" s="83"/>
      <c r="D21" s="83"/>
      <c r="E21" s="83"/>
    </row>
    <row r="22" spans="1:5" x14ac:dyDescent="0.35">
      <c r="A22" s="30" t="s">
        <v>16</v>
      </c>
      <c r="B22" s="83">
        <f>-'Planteamiento (1)'!F24</f>
        <v>-205630000</v>
      </c>
      <c r="C22" s="83">
        <f>-'Planteamiento (1)'!F49</f>
        <v>-92533500</v>
      </c>
      <c r="D22" s="83">
        <f>+B22-C22</f>
        <v>-113096500</v>
      </c>
      <c r="E22" s="83"/>
    </row>
    <row r="23" spans="1:5" x14ac:dyDescent="0.35">
      <c r="B23" s="83"/>
      <c r="C23" s="83"/>
      <c r="D23" s="83"/>
      <c r="E23" s="83"/>
    </row>
    <row r="24" spans="1:5" ht="15" thickBot="1" x14ac:dyDescent="0.4">
      <c r="A24" s="136" t="s">
        <v>150</v>
      </c>
      <c r="B24" s="143">
        <f>SUM(B19:B23)</f>
        <v>1906042660</v>
      </c>
      <c r="C24" s="143">
        <f>SUM(C19:C23)</f>
        <v>474832140</v>
      </c>
      <c r="D24" s="143">
        <f>SUM(D19:D23)</f>
        <v>1431210520</v>
      </c>
      <c r="E24" s="83"/>
    </row>
    <row r="25" spans="1:5" ht="15" thickBot="1" x14ac:dyDescent="0.4">
      <c r="B25" s="83"/>
      <c r="C25" s="92"/>
      <c r="D25" s="92"/>
      <c r="E25" s="83"/>
    </row>
    <row r="26" spans="1:5" ht="15" thickBot="1" x14ac:dyDescent="0.4">
      <c r="A26" s="30" t="s">
        <v>137</v>
      </c>
      <c r="B26" s="148">
        <f>+C26+D26</f>
        <v>1</v>
      </c>
      <c r="C26" s="149">
        <f>+C24/B24</f>
        <v>0.24911936650987654</v>
      </c>
      <c r="D26" s="92">
        <f>+D24/B24</f>
        <v>0.75088063349012346</v>
      </c>
      <c r="E26" s="83"/>
    </row>
    <row r="27" spans="1:5" x14ac:dyDescent="0.35">
      <c r="B27" s="83"/>
      <c r="C27" s="83"/>
      <c r="D27" s="83"/>
      <c r="E27" s="83"/>
    </row>
    <row r="28" spans="1:5" x14ac:dyDescent="0.35">
      <c r="B28" s="83"/>
      <c r="C28" s="83"/>
      <c r="D28" s="83"/>
      <c r="E28" s="83"/>
    </row>
    <row r="29" spans="1:5" x14ac:dyDescent="0.35">
      <c r="B29" s="83"/>
      <c r="C29" s="83"/>
      <c r="D29" s="83"/>
      <c r="E29" s="83"/>
    </row>
    <row r="30" spans="1:5" x14ac:dyDescent="0.35">
      <c r="B30" s="83"/>
      <c r="C30" s="83"/>
      <c r="D30" s="83"/>
      <c r="E30" s="83"/>
    </row>
    <row r="31" spans="1:5" x14ac:dyDescent="0.35">
      <c r="B31" s="83"/>
      <c r="C31" s="83"/>
      <c r="D31" s="83"/>
      <c r="E31" s="83"/>
    </row>
    <row r="32" spans="1:5" x14ac:dyDescent="0.35">
      <c r="B32" s="83"/>
      <c r="C32" s="83"/>
      <c r="D32" s="83"/>
      <c r="E32" s="83"/>
    </row>
    <row r="33" spans="2:5" x14ac:dyDescent="0.35">
      <c r="B33" s="83"/>
      <c r="C33" s="83"/>
      <c r="D33" s="83"/>
      <c r="E33" s="83"/>
    </row>
    <row r="34" spans="2:5" x14ac:dyDescent="0.35">
      <c r="B34" s="83"/>
      <c r="C34" s="83"/>
      <c r="D34" s="83"/>
      <c r="E34" s="83"/>
    </row>
    <row r="35" spans="2:5" x14ac:dyDescent="0.35">
      <c r="B35" s="83"/>
      <c r="C35" s="83"/>
      <c r="D35" s="83"/>
      <c r="E35" s="83"/>
    </row>
    <row r="36" spans="2:5" x14ac:dyDescent="0.35">
      <c r="B36" s="83"/>
      <c r="C36" s="83"/>
      <c r="D36" s="83"/>
      <c r="E36" s="83"/>
    </row>
    <row r="37" spans="2:5" x14ac:dyDescent="0.35">
      <c r="B37" s="83"/>
      <c r="C37" s="83"/>
      <c r="D37" s="83"/>
      <c r="E37" s="83"/>
    </row>
    <row r="38" spans="2:5" x14ac:dyDescent="0.35">
      <c r="B38" s="83"/>
      <c r="C38" s="83"/>
      <c r="D38" s="83"/>
      <c r="E38" s="83"/>
    </row>
    <row r="39" spans="2:5" x14ac:dyDescent="0.35">
      <c r="B39" s="83"/>
      <c r="C39" s="83"/>
      <c r="D39" s="83"/>
      <c r="E39" s="83"/>
    </row>
    <row r="40" spans="2:5" x14ac:dyDescent="0.35">
      <c r="B40" s="83"/>
      <c r="C40" s="83"/>
      <c r="D40" s="83"/>
      <c r="E40" s="83"/>
    </row>
    <row r="41" spans="2:5" x14ac:dyDescent="0.35">
      <c r="B41" s="83"/>
      <c r="C41" s="83"/>
      <c r="D41" s="83"/>
      <c r="E41" s="83"/>
    </row>
    <row r="42" spans="2:5" x14ac:dyDescent="0.35">
      <c r="B42" s="83"/>
      <c r="C42" s="83"/>
      <c r="D42" s="83"/>
      <c r="E42" s="83"/>
    </row>
    <row r="43" spans="2:5" x14ac:dyDescent="0.35">
      <c r="B43" s="83"/>
      <c r="C43" s="83"/>
      <c r="D43" s="83"/>
      <c r="E43" s="83"/>
    </row>
    <row r="44" spans="2:5" x14ac:dyDescent="0.35">
      <c r="B44" s="83"/>
      <c r="C44" s="83"/>
      <c r="D44" s="83"/>
      <c r="E44" s="83"/>
    </row>
    <row r="45" spans="2:5" x14ac:dyDescent="0.35">
      <c r="B45" s="83"/>
      <c r="C45" s="83"/>
      <c r="D45" s="83"/>
      <c r="E45" s="83"/>
    </row>
    <row r="46" spans="2:5" x14ac:dyDescent="0.35">
      <c r="B46" s="83"/>
      <c r="C46" s="83"/>
      <c r="D46" s="83"/>
      <c r="E46" s="83"/>
    </row>
    <row r="47" spans="2:5" x14ac:dyDescent="0.35">
      <c r="B47" s="83"/>
      <c r="C47" s="83"/>
      <c r="D47" s="83"/>
      <c r="E47" s="83"/>
    </row>
    <row r="48" spans="2:5" x14ac:dyDescent="0.35">
      <c r="B48" s="83"/>
      <c r="C48" s="83"/>
      <c r="D48" s="83"/>
      <c r="E48" s="83"/>
    </row>
    <row r="49" spans="2:5" x14ac:dyDescent="0.35">
      <c r="B49" s="83"/>
      <c r="C49" s="83"/>
      <c r="D49" s="83"/>
      <c r="E49" s="83"/>
    </row>
    <row r="50" spans="2:5" x14ac:dyDescent="0.35">
      <c r="B50" s="83"/>
      <c r="C50" s="83"/>
      <c r="D50" s="83"/>
      <c r="E50" s="83"/>
    </row>
    <row r="51" spans="2:5" x14ac:dyDescent="0.35">
      <c r="B51" s="83"/>
      <c r="C51" s="83"/>
      <c r="D51" s="83"/>
      <c r="E51" s="83"/>
    </row>
    <row r="52" spans="2:5" x14ac:dyDescent="0.35">
      <c r="B52" s="83"/>
      <c r="C52" s="83"/>
      <c r="D52" s="83"/>
      <c r="E52" s="83"/>
    </row>
    <row r="53" spans="2:5" x14ac:dyDescent="0.35">
      <c r="B53" s="83"/>
      <c r="C53" s="83"/>
      <c r="D53" s="83"/>
      <c r="E53" s="83"/>
    </row>
    <row r="54" spans="2:5" x14ac:dyDescent="0.35">
      <c r="B54" s="83"/>
      <c r="C54" s="83"/>
      <c r="D54" s="83"/>
      <c r="E54" s="83"/>
    </row>
    <row r="55" spans="2:5" x14ac:dyDescent="0.35">
      <c r="B55" s="83"/>
      <c r="C55" s="83"/>
      <c r="D55" s="83"/>
      <c r="E55" s="83"/>
    </row>
    <row r="56" spans="2:5" x14ac:dyDescent="0.35">
      <c r="B56" s="83"/>
      <c r="C56" s="83"/>
      <c r="D56" s="83"/>
      <c r="E56" s="83"/>
    </row>
    <row r="57" spans="2:5" x14ac:dyDescent="0.35">
      <c r="B57" s="83"/>
      <c r="C57" s="83"/>
      <c r="D57" s="83"/>
      <c r="E57" s="83"/>
    </row>
    <row r="58" spans="2:5" x14ac:dyDescent="0.35">
      <c r="B58" s="83"/>
      <c r="C58" s="83"/>
      <c r="D58" s="83"/>
      <c r="E58" s="83"/>
    </row>
    <row r="59" spans="2:5" x14ac:dyDescent="0.35">
      <c r="B59" s="83"/>
      <c r="C59" s="83"/>
      <c r="D59" s="83"/>
      <c r="E59" s="83"/>
    </row>
    <row r="60" spans="2:5" x14ac:dyDescent="0.35">
      <c r="B60" s="83"/>
      <c r="C60" s="83"/>
      <c r="D60" s="83"/>
      <c r="E60" s="83"/>
    </row>
    <row r="61" spans="2:5" x14ac:dyDescent="0.35">
      <c r="B61" s="83"/>
      <c r="C61" s="83"/>
      <c r="D61" s="83"/>
      <c r="E61" s="83"/>
    </row>
    <row r="62" spans="2:5" x14ac:dyDescent="0.35">
      <c r="B62" s="83"/>
      <c r="C62" s="83"/>
      <c r="D62" s="83"/>
      <c r="E62" s="83"/>
    </row>
    <row r="63" spans="2:5" x14ac:dyDescent="0.35">
      <c r="B63" s="83"/>
      <c r="C63" s="83"/>
      <c r="D63" s="83"/>
      <c r="E63" s="83"/>
    </row>
  </sheetData>
  <printOptions horizontalCentered="1"/>
  <pageMargins left="0.70866141732283472" right="0.70866141732283472" top="0.74803149606299213" bottom="0.74803149606299213" header="0.31496062992125984" footer="0.31496062992125984"/>
  <pageSetup scale="8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A515B-5555-4DAD-9ECD-25A1685019C1}">
  <sheetPr>
    <pageSetUpPr fitToPage="1"/>
  </sheetPr>
  <dimension ref="A1:J88"/>
  <sheetViews>
    <sheetView showGridLines="0" zoomScale="90" zoomScaleNormal="90" workbookViewId="0">
      <selection activeCell="E7" sqref="E7"/>
    </sheetView>
  </sheetViews>
  <sheetFormatPr baseColWidth="10" defaultColWidth="11.453125" defaultRowHeight="14.5" x14ac:dyDescent="0.35"/>
  <cols>
    <col min="1" max="1" width="29.453125" style="38" customWidth="1"/>
    <col min="2" max="2" width="7.08984375" style="38" customWidth="1"/>
    <col min="3" max="3" width="16.81640625" style="38" customWidth="1"/>
    <col min="4" max="4" width="17.6328125" style="38" bestFit="1" customWidth="1"/>
    <col min="5" max="5" width="18.08984375" style="38" customWidth="1"/>
    <col min="6" max="6" width="13.54296875" style="118" customWidth="1"/>
    <col min="7" max="7" width="14.1796875" style="38" customWidth="1"/>
    <col min="8" max="8" width="13.453125" style="38" customWidth="1"/>
    <col min="9" max="9" width="2.54296875" style="38" customWidth="1"/>
    <col min="10" max="10" width="18.54296875" style="38" bestFit="1" customWidth="1"/>
    <col min="11" max="16384" width="11.453125" style="38"/>
  </cols>
  <sheetData>
    <row r="1" spans="1:10" x14ac:dyDescent="0.35">
      <c r="A1" s="5" t="s">
        <v>114</v>
      </c>
      <c r="B1" s="5"/>
      <c r="C1" s="5"/>
    </row>
    <row r="2" spans="1:10" x14ac:dyDescent="0.35">
      <c r="A2" s="5" t="s">
        <v>138</v>
      </c>
      <c r="B2" s="5"/>
      <c r="C2" s="5"/>
    </row>
    <row r="3" spans="1:10" x14ac:dyDescent="0.35">
      <c r="A3" s="5" t="s">
        <v>139</v>
      </c>
      <c r="B3" s="5"/>
      <c r="C3" s="5"/>
    </row>
    <row r="4" spans="1:10" x14ac:dyDescent="0.35">
      <c r="A4" s="5"/>
      <c r="B4" s="5"/>
      <c r="C4" s="5"/>
    </row>
    <row r="6" spans="1:10" x14ac:dyDescent="0.35">
      <c r="A6" s="39"/>
      <c r="B6" s="39"/>
      <c r="C6" s="39"/>
      <c r="D6" s="40"/>
      <c r="E6" s="40"/>
      <c r="F6" s="119"/>
      <c r="G6" s="40" t="s">
        <v>78</v>
      </c>
      <c r="H6" s="40" t="s">
        <v>94</v>
      </c>
      <c r="J6" s="40" t="s">
        <v>75</v>
      </c>
    </row>
    <row r="7" spans="1:10" x14ac:dyDescent="0.35">
      <c r="D7" s="41"/>
      <c r="E7" s="41"/>
      <c r="F7" s="120"/>
      <c r="G7" s="41"/>
      <c r="H7" s="41"/>
      <c r="J7" s="41">
        <f>TRUNC((27/(100-27)),6)</f>
        <v>0.369863</v>
      </c>
    </row>
    <row r="8" spans="1:10" ht="15" thickBot="1" x14ac:dyDescent="0.4">
      <c r="A8" s="80" t="s">
        <v>76</v>
      </c>
      <c r="B8" s="80"/>
      <c r="C8" s="42"/>
      <c r="D8" s="43" t="s">
        <v>77</v>
      </c>
      <c r="E8" s="43" t="s">
        <v>92</v>
      </c>
      <c r="F8" s="121" t="s">
        <v>93</v>
      </c>
      <c r="G8" s="43" t="s">
        <v>97</v>
      </c>
      <c r="H8" s="43" t="s">
        <v>95</v>
      </c>
      <c r="J8" s="42" t="s">
        <v>96</v>
      </c>
    </row>
    <row r="9" spans="1:10" x14ac:dyDescent="0.35">
      <c r="A9" s="38" t="s">
        <v>140</v>
      </c>
      <c r="D9" s="20">
        <f>SUM(E9:H9)</f>
        <v>1038130709</v>
      </c>
      <c r="E9" s="20">
        <f>+'Planteamiento (2)'!E26</f>
        <v>1022780709</v>
      </c>
      <c r="F9" s="20">
        <v>0</v>
      </c>
      <c r="G9" s="20">
        <f>+'Planteamiento (2)'!E22</f>
        <v>15350000</v>
      </c>
      <c r="H9" s="20"/>
      <c r="I9" s="20"/>
      <c r="J9" s="20">
        <f>+'Planteamiento (2)'!E24</f>
        <v>378288741</v>
      </c>
    </row>
    <row r="10" spans="1:10" x14ac:dyDescent="0.35">
      <c r="A10" s="85" t="s">
        <v>157</v>
      </c>
      <c r="B10" s="85"/>
      <c r="C10" s="151">
        <f>+'Planteamiento (3)'!L5/100</f>
        <v>3.9E-2</v>
      </c>
      <c r="D10" s="86">
        <f>SUM(E10:H10)</f>
        <v>40487097.651000001</v>
      </c>
      <c r="E10" s="86">
        <f>+E9*$C$10</f>
        <v>39888447.651000001</v>
      </c>
      <c r="F10" s="86">
        <f t="shared" ref="F10:J10" si="0">+F9*$C$10</f>
        <v>0</v>
      </c>
      <c r="G10" s="86">
        <f t="shared" si="0"/>
        <v>598650</v>
      </c>
      <c r="H10" s="86">
        <f t="shared" si="0"/>
        <v>0</v>
      </c>
      <c r="I10" s="20"/>
      <c r="J10" s="86">
        <f t="shared" si="0"/>
        <v>14753260.899</v>
      </c>
    </row>
    <row r="11" spans="1:10" x14ac:dyDescent="0.35">
      <c r="A11" s="38" t="s">
        <v>158</v>
      </c>
      <c r="D11" s="20">
        <f>SUM(D9:D10)</f>
        <v>1078617806.651</v>
      </c>
      <c r="E11" s="20">
        <f t="shared" ref="E11:J11" si="1">SUM(E9:E10)</f>
        <v>1062669156.651</v>
      </c>
      <c r="F11" s="20">
        <f t="shared" si="1"/>
        <v>0</v>
      </c>
      <c r="G11" s="20">
        <f t="shared" si="1"/>
        <v>15948650</v>
      </c>
      <c r="H11" s="20">
        <f t="shared" si="1"/>
        <v>0</v>
      </c>
      <c r="I11" s="20"/>
      <c r="J11" s="20">
        <f t="shared" si="1"/>
        <v>393042001.89899999</v>
      </c>
    </row>
    <row r="12" spans="1:10" x14ac:dyDescent="0.35">
      <c r="D12" s="20"/>
      <c r="E12" s="20"/>
      <c r="F12" s="20"/>
      <c r="G12" s="20"/>
      <c r="H12" s="20"/>
      <c r="I12" s="20"/>
      <c r="J12" s="20"/>
    </row>
    <row r="13" spans="1:10" x14ac:dyDescent="0.35">
      <c r="A13" s="38" t="s">
        <v>159</v>
      </c>
      <c r="D13" s="20">
        <f>SUM(E13:H13)</f>
        <v>-1062669156.651</v>
      </c>
      <c r="E13" s="20">
        <f>-E11</f>
        <v>-1062669156.651</v>
      </c>
      <c r="F13" s="20"/>
      <c r="G13" s="20"/>
      <c r="H13" s="20"/>
      <c r="I13" s="20"/>
      <c r="J13" s="20"/>
    </row>
    <row r="14" spans="1:10" x14ac:dyDescent="0.35">
      <c r="D14" s="20"/>
      <c r="E14" s="20"/>
      <c r="F14" s="20"/>
      <c r="G14" s="20"/>
      <c r="H14" s="20"/>
      <c r="I14" s="20"/>
      <c r="J14" s="20"/>
    </row>
    <row r="15" spans="1:10" x14ac:dyDescent="0.35">
      <c r="A15" s="87" t="s">
        <v>160</v>
      </c>
      <c r="D15" s="20">
        <f>SUM(E15:H15)</f>
        <v>1467656211.971</v>
      </c>
      <c r="E15" s="20">
        <f>SUM(C17:C23)</f>
        <v>1467656211.971</v>
      </c>
      <c r="F15" s="20"/>
      <c r="G15" s="20"/>
      <c r="H15" s="20"/>
      <c r="I15" s="20"/>
      <c r="J15" s="20"/>
    </row>
    <row r="16" spans="1:10" x14ac:dyDescent="0.35">
      <c r="D16" s="20"/>
      <c r="E16" s="20"/>
      <c r="F16" s="20"/>
      <c r="G16" s="20"/>
      <c r="H16" s="20"/>
      <c r="I16" s="20"/>
      <c r="J16" s="20"/>
    </row>
    <row r="17" spans="1:10" x14ac:dyDescent="0.35">
      <c r="A17" s="38" t="s">
        <v>141</v>
      </c>
      <c r="C17" s="44">
        <f>+'Desarrollo 1'!B24</f>
        <v>1906042660</v>
      </c>
      <c r="D17" s="20"/>
      <c r="E17" s="20"/>
      <c r="F17" s="20"/>
      <c r="G17" s="20"/>
      <c r="H17" s="20"/>
      <c r="I17" s="20"/>
      <c r="J17" s="20"/>
    </row>
    <row r="18" spans="1:10" x14ac:dyDescent="0.35">
      <c r="A18" s="38" t="s">
        <v>136</v>
      </c>
      <c r="D18" s="20"/>
      <c r="E18" s="20"/>
      <c r="F18" s="20"/>
      <c r="G18" s="20"/>
      <c r="H18" s="20"/>
      <c r="I18" s="20"/>
      <c r="J18" s="20"/>
    </row>
    <row r="19" spans="1:10" x14ac:dyDescent="0.35">
      <c r="A19" s="38" t="s">
        <v>161</v>
      </c>
      <c r="D19" s="20"/>
      <c r="E19" s="20"/>
      <c r="F19" s="20"/>
      <c r="G19" s="20"/>
      <c r="H19" s="20"/>
      <c r="I19" s="20"/>
      <c r="J19" s="20"/>
    </row>
    <row r="20" spans="1:10" x14ac:dyDescent="0.35">
      <c r="A20" s="84">
        <f>+'Planteamiento (2)'!E18</f>
        <v>36800000</v>
      </c>
      <c r="B20" s="38">
        <f>+'Planteamiento (3)'!L14/100+1</f>
        <v>1.0109999999999999</v>
      </c>
      <c r="C20" s="84">
        <f>+A20*B20</f>
        <v>37204800</v>
      </c>
      <c r="D20" s="20"/>
      <c r="E20" s="20"/>
      <c r="F20" s="20"/>
      <c r="G20" s="20"/>
      <c r="H20" s="20"/>
      <c r="I20" s="20"/>
      <c r="J20" s="20"/>
    </row>
    <row r="21" spans="1:10" x14ac:dyDescent="0.35">
      <c r="A21" s="38" t="s">
        <v>162</v>
      </c>
      <c r="C21" s="94">
        <f>-G11</f>
        <v>-15948650</v>
      </c>
      <c r="D21" s="20"/>
      <c r="E21" s="20"/>
      <c r="F21" s="20"/>
      <c r="G21" s="20"/>
      <c r="H21" s="20"/>
      <c r="I21" s="20"/>
      <c r="J21" s="20"/>
    </row>
    <row r="22" spans="1:10" x14ac:dyDescent="0.35">
      <c r="A22" s="38" t="s">
        <v>163</v>
      </c>
      <c r="D22" s="20"/>
      <c r="E22" s="20"/>
      <c r="F22" s="20"/>
      <c r="G22" s="20"/>
      <c r="H22" s="20"/>
      <c r="I22" s="20"/>
      <c r="J22" s="20"/>
    </row>
    <row r="23" spans="1:10" x14ac:dyDescent="0.35">
      <c r="A23" s="94">
        <f>-+'Planteamiento (2)'!E25</f>
        <v>-442389411</v>
      </c>
      <c r="B23" s="38">
        <f>+'Planteamiento (3)'!L5/100+1</f>
        <v>1.0389999999999999</v>
      </c>
      <c r="C23" s="156">
        <f>+A23*B23</f>
        <v>-459642598.02899998</v>
      </c>
      <c r="D23" s="20"/>
      <c r="E23" s="20"/>
      <c r="F23" s="20"/>
      <c r="G23" s="20"/>
      <c r="H23" s="20"/>
      <c r="I23" s="20"/>
      <c r="J23" s="20"/>
    </row>
    <row r="24" spans="1:10" x14ac:dyDescent="0.35">
      <c r="A24" s="152"/>
      <c r="B24" s="152"/>
      <c r="C24" s="152"/>
      <c r="D24" s="20"/>
      <c r="E24" s="20"/>
      <c r="F24" s="20"/>
      <c r="G24" s="20"/>
      <c r="H24" s="20"/>
      <c r="I24" s="20"/>
      <c r="J24" s="20"/>
    </row>
    <row r="25" spans="1:10" x14ac:dyDescent="0.35">
      <c r="A25" s="85" t="s">
        <v>164</v>
      </c>
      <c r="B25" s="85"/>
      <c r="C25" s="85"/>
      <c r="D25" s="86"/>
      <c r="E25" s="86"/>
      <c r="F25" s="86"/>
      <c r="G25" s="86"/>
      <c r="H25" s="86"/>
      <c r="I25" s="20"/>
      <c r="J25" s="86"/>
    </row>
    <row r="26" spans="1:10" x14ac:dyDescent="0.35">
      <c r="A26" s="38" t="s">
        <v>142</v>
      </c>
      <c r="D26" s="20">
        <f>SUM(D11:D25)</f>
        <v>1483604861.971</v>
      </c>
      <c r="E26" s="20">
        <f t="shared" ref="E26:J26" si="2">SUM(E11:E25)</f>
        <v>1467656211.971</v>
      </c>
      <c r="F26" s="20">
        <f t="shared" si="2"/>
        <v>0</v>
      </c>
      <c r="G26" s="20">
        <f t="shared" si="2"/>
        <v>15948650</v>
      </c>
      <c r="H26" s="20">
        <f t="shared" si="2"/>
        <v>0</v>
      </c>
      <c r="I26" s="20"/>
      <c r="J26" s="20">
        <f t="shared" si="2"/>
        <v>393042001.89899999</v>
      </c>
    </row>
    <row r="27" spans="1:10" x14ac:dyDescent="0.35">
      <c r="D27" s="20"/>
      <c r="E27" s="20"/>
      <c r="F27" s="20"/>
      <c r="G27" s="20"/>
      <c r="H27" s="20"/>
      <c r="I27" s="20"/>
      <c r="J27" s="20"/>
    </row>
    <row r="28" spans="1:10" x14ac:dyDescent="0.35">
      <c r="A28" s="38" t="s">
        <v>135</v>
      </c>
      <c r="D28" s="20"/>
      <c r="E28" s="20"/>
      <c r="F28" s="20"/>
      <c r="G28" s="20"/>
      <c r="H28" s="20"/>
      <c r="I28" s="20"/>
      <c r="J28" s="20"/>
    </row>
    <row r="29" spans="1:10" x14ac:dyDescent="0.35">
      <c r="A29" s="85" t="s">
        <v>165</v>
      </c>
      <c r="B29" s="85"/>
      <c r="C29" s="85"/>
      <c r="D29" s="86">
        <f>-C20</f>
        <v>-37204800</v>
      </c>
      <c r="E29" s="86">
        <f>+D29-G29</f>
        <v>-21256150</v>
      </c>
      <c r="F29" s="86"/>
      <c r="G29" s="86">
        <f>-G26</f>
        <v>-15948650</v>
      </c>
      <c r="H29" s="86"/>
      <c r="I29" s="20"/>
      <c r="J29" s="86">
        <f>+E29*J7</f>
        <v>-7861863.4074499998</v>
      </c>
    </row>
    <row r="30" spans="1:10" x14ac:dyDescent="0.35">
      <c r="A30" s="38" t="s">
        <v>166</v>
      </c>
      <c r="D30" s="20">
        <f>SUM(D26:D29)</f>
        <v>1446400061.971</v>
      </c>
      <c r="E30" s="20">
        <f t="shared" ref="E30:J30" si="3">SUM(E26:E29)</f>
        <v>1446400061.971</v>
      </c>
      <c r="F30" s="20">
        <f t="shared" si="3"/>
        <v>0</v>
      </c>
      <c r="G30" s="20">
        <f t="shared" si="3"/>
        <v>0</v>
      </c>
      <c r="H30" s="20">
        <f t="shared" si="3"/>
        <v>0</v>
      </c>
      <c r="I30" s="20"/>
      <c r="J30" s="20">
        <f t="shared" si="3"/>
        <v>385180138.49154997</v>
      </c>
    </row>
    <row r="31" spans="1:10" x14ac:dyDescent="0.35">
      <c r="D31" s="20"/>
      <c r="E31" s="20"/>
      <c r="F31" s="20"/>
      <c r="G31" s="20"/>
      <c r="H31" s="20"/>
      <c r="I31" s="20"/>
      <c r="J31" s="20"/>
    </row>
    <row r="32" spans="1:10" x14ac:dyDescent="0.35">
      <c r="A32" s="38" t="s">
        <v>167</v>
      </c>
      <c r="D32" s="20"/>
      <c r="E32" s="20"/>
      <c r="F32" s="20"/>
      <c r="G32" s="20"/>
      <c r="H32" s="20"/>
      <c r="I32" s="20"/>
      <c r="J32" s="20"/>
    </row>
    <row r="33" spans="1:10" x14ac:dyDescent="0.35">
      <c r="A33" s="85"/>
      <c r="B33" s="85"/>
      <c r="C33" s="153">
        <f>+'Desarrollo 1'!C26</f>
        <v>0.24911936650987654</v>
      </c>
      <c r="D33" s="154">
        <f>SUM(E33:H33)</f>
        <v>-360326267.15806168</v>
      </c>
      <c r="E33" s="154">
        <f>-E30*$C$33</f>
        <v>-360326267.15806168</v>
      </c>
      <c r="F33" s="155"/>
      <c r="G33" s="154">
        <f t="shared" ref="G33:J33" si="4">-G30*$C$33</f>
        <v>0</v>
      </c>
      <c r="H33" s="154">
        <f t="shared" si="4"/>
        <v>0</v>
      </c>
      <c r="I33" s="20"/>
      <c r="J33" s="154">
        <f t="shared" si="4"/>
        <v>-95955832.093201444</v>
      </c>
    </row>
    <row r="34" spans="1:10" x14ac:dyDescent="0.35">
      <c r="A34" s="38" t="s">
        <v>168</v>
      </c>
      <c r="D34" s="20">
        <f>SUM(D30:D33)</f>
        <v>1086073794.8129382</v>
      </c>
      <c r="E34" s="20">
        <f t="shared" ref="E34:J34" si="5">SUM(E30:E33)</f>
        <v>1086073794.8129382</v>
      </c>
      <c r="F34" s="20">
        <f t="shared" si="5"/>
        <v>0</v>
      </c>
      <c r="G34" s="20">
        <f t="shared" si="5"/>
        <v>0</v>
      </c>
      <c r="H34" s="20">
        <f t="shared" si="5"/>
        <v>0</v>
      </c>
      <c r="I34" s="20"/>
      <c r="J34" s="20">
        <f t="shared" si="5"/>
        <v>289224306.39834851</v>
      </c>
    </row>
    <row r="35" spans="1:10" x14ac:dyDescent="0.35">
      <c r="D35" s="20"/>
      <c r="E35" s="20"/>
      <c r="F35" s="20"/>
      <c r="G35" s="20"/>
      <c r="H35" s="20"/>
      <c r="I35" s="20"/>
      <c r="J35" s="20"/>
    </row>
    <row r="36" spans="1:10" x14ac:dyDescent="0.35">
      <c r="D36" s="20"/>
      <c r="E36" s="20"/>
      <c r="F36" s="20"/>
      <c r="G36" s="20"/>
      <c r="H36" s="20"/>
      <c r="I36" s="20"/>
      <c r="J36" s="20"/>
    </row>
    <row r="37" spans="1:10" x14ac:dyDescent="0.35">
      <c r="D37" s="20"/>
      <c r="E37" s="20"/>
      <c r="F37" s="20"/>
      <c r="G37" s="20"/>
      <c r="H37" s="20"/>
      <c r="I37" s="20"/>
      <c r="J37" s="20"/>
    </row>
    <row r="38" spans="1:10" x14ac:dyDescent="0.35">
      <c r="D38" s="20"/>
      <c r="E38" s="20"/>
      <c r="F38" s="20"/>
      <c r="G38" s="20"/>
      <c r="H38" s="20"/>
      <c r="I38" s="20"/>
      <c r="J38" s="20"/>
    </row>
    <row r="39" spans="1:10" x14ac:dyDescent="0.35">
      <c r="A39" s="157" t="s">
        <v>169</v>
      </c>
      <c r="D39" s="160" t="s">
        <v>15</v>
      </c>
      <c r="E39" s="20"/>
      <c r="F39" s="20"/>
      <c r="G39" s="20"/>
      <c r="H39" s="20"/>
      <c r="I39" s="20"/>
      <c r="J39" s="20"/>
    </row>
    <row r="40" spans="1:10" x14ac:dyDescent="0.35">
      <c r="D40" s="20"/>
      <c r="E40" s="20"/>
      <c r="F40" s="20"/>
      <c r="G40" s="20"/>
      <c r="H40" s="20"/>
      <c r="I40" s="20"/>
      <c r="J40" s="20"/>
    </row>
    <row r="41" spans="1:10" x14ac:dyDescent="0.35">
      <c r="A41" s="38" t="s">
        <v>170</v>
      </c>
      <c r="C41" s="158">
        <f>+C33</f>
        <v>0.24911936650987654</v>
      </c>
      <c r="D41" s="20">
        <f>+D45*C41</f>
        <v>114505872.8419383</v>
      </c>
      <c r="E41" s="20"/>
      <c r="F41" s="20"/>
      <c r="G41" s="20"/>
      <c r="H41" s="20"/>
      <c r="I41" s="20"/>
      <c r="J41" s="20"/>
    </row>
    <row r="42" spans="1:10" x14ac:dyDescent="0.35">
      <c r="D42" s="20"/>
      <c r="E42" s="20"/>
      <c r="F42" s="20"/>
      <c r="G42" s="20"/>
      <c r="H42" s="20"/>
      <c r="I42" s="20"/>
      <c r="J42" s="20"/>
    </row>
    <row r="43" spans="1:10" x14ac:dyDescent="0.35">
      <c r="A43" s="38" t="s">
        <v>172</v>
      </c>
      <c r="D43" s="20">
        <f>+D45-D41</f>
        <v>345136725.18706167</v>
      </c>
      <c r="E43" s="20"/>
      <c r="F43" s="20"/>
      <c r="G43" s="20"/>
      <c r="H43" s="20"/>
      <c r="I43" s="20"/>
      <c r="J43" s="20"/>
    </row>
    <row r="44" spans="1:10" x14ac:dyDescent="0.35">
      <c r="D44" s="20"/>
      <c r="E44" s="20"/>
      <c r="F44" s="20"/>
      <c r="G44" s="20"/>
      <c r="H44" s="20"/>
      <c r="I44" s="20"/>
      <c r="J44" s="20"/>
    </row>
    <row r="45" spans="1:10" ht="15" thickBot="1" x14ac:dyDescent="0.4">
      <c r="A45" s="38" t="s">
        <v>171</v>
      </c>
      <c r="D45" s="159">
        <f>-C23</f>
        <v>459642598.02899998</v>
      </c>
      <c r="E45" s="20"/>
      <c r="F45" s="20"/>
      <c r="G45" s="20"/>
      <c r="H45" s="20"/>
      <c r="I45" s="20"/>
      <c r="J45" s="20"/>
    </row>
    <row r="46" spans="1:10" x14ac:dyDescent="0.35">
      <c r="D46" s="20"/>
      <c r="E46" s="20"/>
      <c r="F46" s="20"/>
      <c r="G46" s="20"/>
      <c r="H46" s="20"/>
      <c r="I46" s="20"/>
      <c r="J46" s="20"/>
    </row>
    <row r="47" spans="1:10" x14ac:dyDescent="0.35">
      <c r="D47" s="20"/>
      <c r="E47" s="20"/>
      <c r="F47" s="20"/>
      <c r="G47" s="20"/>
      <c r="H47" s="20"/>
      <c r="I47" s="20"/>
      <c r="J47" s="20"/>
    </row>
    <row r="48" spans="1:10" x14ac:dyDescent="0.35">
      <c r="D48" s="20"/>
      <c r="E48" s="20"/>
      <c r="F48" s="20"/>
      <c r="G48" s="20"/>
      <c r="H48" s="20"/>
      <c r="I48" s="20"/>
      <c r="J48" s="20"/>
    </row>
    <row r="49" spans="4:10" x14ac:dyDescent="0.35">
      <c r="D49" s="20"/>
      <c r="E49" s="20"/>
      <c r="F49" s="20"/>
      <c r="G49" s="20"/>
      <c r="H49" s="20"/>
      <c r="I49" s="20"/>
      <c r="J49" s="20"/>
    </row>
    <row r="50" spans="4:10" x14ac:dyDescent="0.35">
      <c r="D50" s="20"/>
      <c r="E50" s="20"/>
      <c r="F50" s="20"/>
      <c r="G50" s="20"/>
      <c r="H50" s="20"/>
      <c r="I50" s="20"/>
      <c r="J50" s="20"/>
    </row>
    <row r="51" spans="4:10" x14ac:dyDescent="0.35">
      <c r="D51" s="20"/>
      <c r="E51" s="20"/>
      <c r="F51" s="20"/>
      <c r="G51" s="20"/>
      <c r="H51" s="20"/>
      <c r="I51" s="20"/>
      <c r="J51" s="20"/>
    </row>
    <row r="52" spans="4:10" x14ac:dyDescent="0.35">
      <c r="D52" s="20"/>
      <c r="E52" s="20"/>
      <c r="F52" s="20"/>
      <c r="G52" s="20"/>
      <c r="H52" s="20"/>
      <c r="I52" s="20"/>
      <c r="J52" s="20"/>
    </row>
    <row r="53" spans="4:10" x14ac:dyDescent="0.35">
      <c r="D53" s="20"/>
      <c r="E53" s="20"/>
      <c r="F53" s="20"/>
      <c r="G53" s="20"/>
      <c r="H53" s="20"/>
      <c r="I53" s="20"/>
      <c r="J53" s="20"/>
    </row>
    <row r="54" spans="4:10" x14ac:dyDescent="0.35">
      <c r="D54" s="20"/>
      <c r="E54" s="20"/>
      <c r="F54" s="20"/>
      <c r="G54" s="20"/>
      <c r="H54" s="20"/>
      <c r="I54" s="20"/>
      <c r="J54" s="20"/>
    </row>
    <row r="55" spans="4:10" x14ac:dyDescent="0.35">
      <c r="D55" s="20"/>
      <c r="E55" s="20"/>
      <c r="F55" s="20"/>
      <c r="G55" s="20"/>
      <c r="H55" s="20"/>
      <c r="I55" s="20"/>
      <c r="J55" s="20"/>
    </row>
    <row r="56" spans="4:10" x14ac:dyDescent="0.35">
      <c r="D56" s="20"/>
      <c r="E56" s="20"/>
      <c r="F56" s="20"/>
      <c r="G56" s="20"/>
      <c r="H56" s="20"/>
      <c r="I56" s="20"/>
      <c r="J56" s="20"/>
    </row>
    <row r="57" spans="4:10" x14ac:dyDescent="0.35">
      <c r="D57" s="20"/>
      <c r="E57" s="20"/>
      <c r="F57" s="20"/>
      <c r="G57" s="20"/>
      <c r="H57" s="20"/>
      <c r="I57" s="20"/>
      <c r="J57" s="20"/>
    </row>
    <row r="58" spans="4:10" x14ac:dyDescent="0.35">
      <c r="D58" s="20"/>
      <c r="E58" s="20"/>
      <c r="F58" s="20"/>
      <c r="G58" s="20"/>
      <c r="H58" s="20"/>
      <c r="I58" s="20"/>
      <c r="J58" s="20"/>
    </row>
    <row r="59" spans="4:10" x14ac:dyDescent="0.35">
      <c r="D59" s="20"/>
      <c r="E59" s="20"/>
      <c r="F59" s="20"/>
      <c r="G59" s="20"/>
      <c r="H59" s="20"/>
      <c r="I59" s="20"/>
      <c r="J59" s="20"/>
    </row>
    <row r="60" spans="4:10" x14ac:dyDescent="0.35">
      <c r="D60" s="20"/>
      <c r="E60" s="20"/>
      <c r="F60" s="20"/>
      <c r="G60" s="20"/>
      <c r="H60" s="20"/>
      <c r="I60" s="20"/>
      <c r="J60" s="20"/>
    </row>
    <row r="61" spans="4:10" x14ac:dyDescent="0.35">
      <c r="D61" s="20"/>
      <c r="E61" s="20"/>
      <c r="F61" s="20"/>
      <c r="G61" s="20"/>
      <c r="H61" s="20"/>
      <c r="I61" s="20"/>
      <c r="J61" s="20"/>
    </row>
    <row r="62" spans="4:10" x14ac:dyDescent="0.35">
      <c r="D62" s="20"/>
      <c r="E62" s="20"/>
      <c r="F62" s="20"/>
      <c r="G62" s="20"/>
      <c r="H62" s="20"/>
      <c r="I62" s="20"/>
      <c r="J62" s="20"/>
    </row>
    <row r="63" spans="4:10" x14ac:dyDescent="0.35">
      <c r="D63" s="20"/>
      <c r="E63" s="20"/>
      <c r="F63" s="20"/>
      <c r="G63" s="20"/>
      <c r="H63" s="20"/>
      <c r="I63" s="20"/>
      <c r="J63" s="20"/>
    </row>
    <row r="64" spans="4:10" x14ac:dyDescent="0.35">
      <c r="D64" s="20"/>
      <c r="E64" s="20"/>
      <c r="F64" s="20"/>
      <c r="G64" s="20"/>
      <c r="H64" s="20"/>
      <c r="I64" s="20"/>
      <c r="J64" s="20"/>
    </row>
    <row r="65" spans="4:10" x14ac:dyDescent="0.35">
      <c r="D65" s="20"/>
      <c r="E65" s="20"/>
      <c r="F65" s="20"/>
      <c r="G65" s="20"/>
      <c r="H65" s="20"/>
      <c r="I65" s="20"/>
      <c r="J65" s="20"/>
    </row>
    <row r="66" spans="4:10" x14ac:dyDescent="0.35">
      <c r="D66" s="20"/>
      <c r="E66" s="20"/>
      <c r="F66" s="20"/>
      <c r="G66" s="20"/>
      <c r="H66" s="20"/>
      <c r="I66" s="20"/>
      <c r="J66" s="20"/>
    </row>
    <row r="67" spans="4:10" x14ac:dyDescent="0.35">
      <c r="D67" s="20"/>
      <c r="E67" s="20"/>
      <c r="F67" s="20"/>
      <c r="G67" s="20"/>
      <c r="H67" s="20"/>
      <c r="I67" s="20"/>
      <c r="J67" s="20"/>
    </row>
    <row r="68" spans="4:10" x14ac:dyDescent="0.35">
      <c r="D68" s="20"/>
      <c r="E68" s="20"/>
      <c r="F68" s="20"/>
      <c r="G68" s="20"/>
      <c r="H68" s="20"/>
      <c r="I68" s="20"/>
      <c r="J68" s="20"/>
    </row>
    <row r="69" spans="4:10" x14ac:dyDescent="0.35">
      <c r="D69" s="20"/>
      <c r="E69" s="20"/>
      <c r="F69" s="20"/>
      <c r="G69" s="20"/>
      <c r="H69" s="20"/>
      <c r="I69" s="20"/>
      <c r="J69" s="20"/>
    </row>
    <row r="70" spans="4:10" x14ac:dyDescent="0.35">
      <c r="D70" s="20"/>
      <c r="E70" s="20"/>
      <c r="F70" s="20"/>
      <c r="G70" s="20"/>
      <c r="H70" s="20"/>
      <c r="I70" s="20"/>
      <c r="J70" s="20"/>
    </row>
    <row r="71" spans="4:10" x14ac:dyDescent="0.35">
      <c r="D71" s="20"/>
      <c r="E71" s="20"/>
      <c r="F71" s="20"/>
      <c r="G71" s="20"/>
      <c r="H71" s="20"/>
      <c r="I71" s="20"/>
      <c r="J71" s="20"/>
    </row>
    <row r="72" spans="4:10" x14ac:dyDescent="0.35">
      <c r="D72" s="20"/>
      <c r="E72" s="20"/>
      <c r="F72" s="20"/>
      <c r="G72" s="20"/>
      <c r="H72" s="20"/>
      <c r="I72" s="20"/>
      <c r="J72" s="20"/>
    </row>
    <row r="73" spans="4:10" x14ac:dyDescent="0.35">
      <c r="D73" s="20"/>
      <c r="E73" s="20"/>
      <c r="F73" s="20"/>
      <c r="G73" s="20"/>
      <c r="H73" s="20"/>
      <c r="I73" s="20"/>
      <c r="J73" s="20"/>
    </row>
    <row r="74" spans="4:10" x14ac:dyDescent="0.35">
      <c r="D74" s="20"/>
      <c r="E74" s="20"/>
      <c r="F74" s="20"/>
      <c r="G74" s="20"/>
      <c r="H74" s="20"/>
      <c r="I74" s="20"/>
      <c r="J74" s="20"/>
    </row>
    <row r="75" spans="4:10" x14ac:dyDescent="0.35">
      <c r="D75" s="20"/>
      <c r="E75" s="20"/>
      <c r="F75" s="20"/>
      <c r="G75" s="20"/>
      <c r="H75" s="20"/>
      <c r="I75" s="20"/>
      <c r="J75" s="20"/>
    </row>
    <row r="76" spans="4:10" x14ac:dyDescent="0.35">
      <c r="D76" s="20"/>
      <c r="E76" s="20"/>
      <c r="F76" s="20"/>
      <c r="G76" s="20"/>
      <c r="H76" s="20"/>
      <c r="I76" s="20"/>
      <c r="J76" s="20"/>
    </row>
    <row r="77" spans="4:10" x14ac:dyDescent="0.35">
      <c r="D77" s="20"/>
      <c r="E77" s="20"/>
      <c r="F77" s="20"/>
      <c r="G77" s="20"/>
      <c r="H77" s="20"/>
      <c r="I77" s="20"/>
      <c r="J77" s="20"/>
    </row>
    <row r="78" spans="4:10" x14ac:dyDescent="0.35">
      <c r="D78" s="20"/>
      <c r="E78" s="20"/>
      <c r="F78" s="20"/>
      <c r="G78" s="20"/>
      <c r="H78" s="20"/>
      <c r="I78" s="20"/>
      <c r="J78" s="20"/>
    </row>
    <row r="79" spans="4:10" x14ac:dyDescent="0.35">
      <c r="D79" s="20"/>
      <c r="E79" s="20"/>
      <c r="F79" s="20"/>
      <c r="G79" s="20"/>
      <c r="H79" s="20"/>
      <c r="I79" s="20"/>
      <c r="J79" s="20"/>
    </row>
    <row r="80" spans="4:10" x14ac:dyDescent="0.35">
      <c r="D80" s="20"/>
      <c r="E80" s="20"/>
      <c r="F80" s="20"/>
      <c r="G80" s="20"/>
      <c r="H80" s="20"/>
      <c r="I80" s="20"/>
      <c r="J80" s="20"/>
    </row>
    <row r="81" spans="4:10" x14ac:dyDescent="0.35">
      <c r="D81" s="20"/>
      <c r="E81" s="20"/>
      <c r="F81" s="20"/>
      <c r="G81" s="20"/>
      <c r="H81" s="20"/>
      <c r="I81" s="20"/>
      <c r="J81" s="20"/>
    </row>
    <row r="82" spans="4:10" x14ac:dyDescent="0.35">
      <c r="D82" s="20"/>
      <c r="E82" s="20"/>
      <c r="F82" s="20"/>
      <c r="G82" s="20"/>
      <c r="H82" s="20"/>
      <c r="I82" s="20"/>
      <c r="J82" s="20"/>
    </row>
    <row r="83" spans="4:10" x14ac:dyDescent="0.35">
      <c r="D83" s="20"/>
      <c r="E83" s="20"/>
      <c r="F83" s="20"/>
      <c r="G83" s="20"/>
      <c r="H83" s="20"/>
      <c r="I83" s="20"/>
      <c r="J83" s="20"/>
    </row>
    <row r="84" spans="4:10" x14ac:dyDescent="0.35">
      <c r="D84" s="20"/>
      <c r="E84" s="20"/>
      <c r="F84" s="20"/>
      <c r="G84" s="20"/>
      <c r="H84" s="20"/>
      <c r="I84" s="20"/>
      <c r="J84" s="20"/>
    </row>
    <row r="85" spans="4:10" x14ac:dyDescent="0.35">
      <c r="D85" s="20"/>
      <c r="E85" s="20"/>
      <c r="F85" s="20"/>
      <c r="G85" s="20"/>
      <c r="H85" s="20"/>
      <c r="I85" s="20"/>
      <c r="J85" s="20"/>
    </row>
    <row r="86" spans="4:10" x14ac:dyDescent="0.35">
      <c r="D86" s="20"/>
      <c r="E86" s="20"/>
      <c r="F86" s="20"/>
      <c r="G86" s="20"/>
      <c r="H86" s="20"/>
      <c r="I86" s="20"/>
      <c r="J86" s="20"/>
    </row>
    <row r="87" spans="4:10" x14ac:dyDescent="0.35">
      <c r="D87" s="20"/>
      <c r="E87" s="20"/>
      <c r="F87" s="20"/>
      <c r="G87" s="20"/>
      <c r="H87" s="20"/>
      <c r="I87" s="20"/>
      <c r="J87" s="20"/>
    </row>
    <row r="88" spans="4:10" x14ac:dyDescent="0.35">
      <c r="D88" s="20"/>
      <c r="E88" s="20"/>
      <c r="F88" s="20"/>
      <c r="G88" s="20"/>
      <c r="H88" s="20"/>
      <c r="I88" s="20"/>
      <c r="J88" s="20"/>
    </row>
  </sheetData>
  <pageMargins left="0.70866141732283472" right="0.70866141732283472" top="0.74803149606299213" bottom="0.74803149606299213" header="0.31496062992125984" footer="0.31496062992125984"/>
  <pageSetup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Planteamiento (1)</vt:lpstr>
      <vt:lpstr>Planteamiento (2)</vt:lpstr>
      <vt:lpstr>Planteamiento (3)</vt:lpstr>
      <vt:lpstr>Planteamiento (4)</vt:lpstr>
      <vt:lpstr>Desarrollo 1</vt:lpstr>
      <vt:lpstr>Desarrollo 2</vt:lpstr>
      <vt:lpstr>'Desarrollo 1'!Área_de_impresión</vt:lpstr>
      <vt:lpstr>'Desarrollo 2'!Área_de_impresión</vt:lpstr>
      <vt:lpstr>'Planteamiento (1)'!Área_de_impresión</vt:lpstr>
      <vt:lpstr>'Planteamiento (2)'!Área_de_impresión</vt:lpstr>
      <vt:lpstr>'Planteamiento (3)'!Área_de_impresión</vt:lpstr>
      <vt:lpstr>'Planteamiento (4)'!Área_de_impresión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GUSTAVO</dc:creator>
  <cp:lastModifiedBy>Gustavo Perez</cp:lastModifiedBy>
  <cp:lastPrinted>2025-11-27T12:45:38Z</cp:lastPrinted>
  <dcterms:created xsi:type="dcterms:W3CDTF">2019-10-15T16:20:55Z</dcterms:created>
  <dcterms:modified xsi:type="dcterms:W3CDTF">2025-11-27T20:54:03Z</dcterms:modified>
</cp:coreProperties>
</file>